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Templates/00. Financial Data/"/>
    </mc:Choice>
  </mc:AlternateContent>
  <xr:revisionPtr revIDLastSave="21" documentId="8_{EC5D867D-EEDA-452A-830B-5206E734EF7F}" xr6:coauthVersionLast="47" xr6:coauthVersionMax="47" xr10:uidLastSave="{298EA4BC-030A-4399-B726-FF7B357B960F}"/>
  <bookViews>
    <workbookView xWindow="28680" yWindow="-120" windowWidth="29040" windowHeight="15990" activeTab="2" xr2:uid="{39EA5DAC-F2AC-47D4-B474-1EB4EB2D22A4}"/>
  </bookViews>
  <sheets>
    <sheet name="IS" sheetId="2" r:id="rId1"/>
    <sheet name="BS" sheetId="4" r:id="rId2"/>
    <sheet name="CF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3" l="1"/>
  <c r="C24" i="3"/>
  <c r="B22" i="3"/>
  <c r="D14" i="3"/>
  <c r="C14" i="3"/>
  <c r="D13" i="3"/>
  <c r="C13" i="3"/>
  <c r="D12" i="3"/>
  <c r="C12" i="3"/>
  <c r="C7" i="3"/>
  <c r="C26" i="3" s="1"/>
  <c r="D7" i="3"/>
  <c r="D26" i="3" s="1"/>
  <c r="B7" i="3"/>
  <c r="C6" i="3"/>
  <c r="D6" i="3"/>
  <c r="D21" i="3" s="1"/>
  <c r="D22" i="3" s="1"/>
  <c r="B6" i="3"/>
  <c r="C35" i="4"/>
  <c r="D35" i="4"/>
  <c r="B35" i="4"/>
  <c r="C29" i="4"/>
  <c r="D29" i="4"/>
  <c r="B29" i="4"/>
  <c r="C23" i="4"/>
  <c r="D23" i="4"/>
  <c r="B23" i="4"/>
  <c r="C14" i="4"/>
  <c r="D14" i="4"/>
  <c r="B14" i="4"/>
  <c r="C7" i="4"/>
  <c r="C16" i="4" s="1"/>
  <c r="D7" i="4"/>
  <c r="D16" i="4" s="1"/>
  <c r="B7" i="4"/>
  <c r="B16" i="4" s="1"/>
  <c r="C4" i="2"/>
  <c r="C5" i="2" s="1"/>
  <c r="D4" i="2"/>
  <c r="D9" i="2" s="1"/>
  <c r="D10" i="2" s="1"/>
  <c r="B4" i="2"/>
  <c r="B5" i="2" s="1"/>
  <c r="D5" i="2" l="1"/>
  <c r="B9" i="2"/>
  <c r="B15" i="2" s="1"/>
  <c r="B36" i="4"/>
  <c r="B38" i="4" s="1"/>
  <c r="B40" i="4" s="1"/>
  <c r="D36" i="4"/>
  <c r="D38" i="4" s="1"/>
  <c r="D40" i="4" s="1"/>
  <c r="C27" i="3"/>
  <c r="C36" i="4"/>
  <c r="C38" i="4" s="1"/>
  <c r="C40" i="4" s="1"/>
  <c r="C9" i="2"/>
  <c r="D15" i="2"/>
  <c r="D27" i="3"/>
  <c r="B26" i="3"/>
  <c r="B27" i="3" s="1"/>
  <c r="C21" i="3"/>
  <c r="C22" i="3" s="1"/>
  <c r="B16" i="2" l="1"/>
  <c r="B3" i="3"/>
  <c r="B9" i="3" s="1"/>
  <c r="B15" i="3" s="1"/>
  <c r="B18" i="3" s="1"/>
  <c r="B29" i="3" s="1"/>
  <c r="B31" i="3" s="1"/>
  <c r="B33" i="3" s="1"/>
  <c r="B10" i="2"/>
  <c r="C10" i="2"/>
  <c r="C15" i="2"/>
  <c r="D16" i="2"/>
  <c r="D3" i="3"/>
  <c r="D9" i="3" s="1"/>
  <c r="D15" i="3" s="1"/>
  <c r="D18" i="3" s="1"/>
  <c r="D29" i="3" s="1"/>
  <c r="D31" i="3" s="1"/>
  <c r="D33" i="3" l="1"/>
  <c r="C16" i="2"/>
  <c r="C3" i="3"/>
  <c r="C9" i="3" s="1"/>
  <c r="C15" i="3" s="1"/>
  <c r="C18" i="3" s="1"/>
  <c r="C29" i="3" s="1"/>
  <c r="C31" i="3" s="1"/>
  <c r="C33" i="3" s="1"/>
</calcChain>
</file>

<file path=xl/sharedStrings.xml><?xml version="1.0" encoding="utf-8"?>
<sst xmlns="http://schemas.openxmlformats.org/spreadsheetml/2006/main" count="76" uniqueCount="66">
  <si>
    <t>Cost of Sales</t>
  </si>
  <si>
    <t>Gross profit</t>
  </si>
  <si>
    <t>Gross margin</t>
  </si>
  <si>
    <t>Selling expenses</t>
  </si>
  <si>
    <t>EBITDA</t>
  </si>
  <si>
    <t>EBITDA margin</t>
  </si>
  <si>
    <t>Depreciation and amortization</t>
  </si>
  <si>
    <t>Non-operating expenses</t>
  </si>
  <si>
    <t>Interest expense</t>
  </si>
  <si>
    <t>Profit / (loss) before income tax</t>
  </si>
  <si>
    <t>Profit margin</t>
  </si>
  <si>
    <t>Number of items sold (units)</t>
  </si>
  <si>
    <t>ASSETS</t>
  </si>
  <si>
    <t>Non-current assets</t>
  </si>
  <si>
    <t>Property, plant and equipment</t>
  </si>
  <si>
    <t>Intangible assets</t>
  </si>
  <si>
    <t>Total non-current assets</t>
  </si>
  <si>
    <t>Current assets</t>
  </si>
  <si>
    <t>Trade receivables</t>
  </si>
  <si>
    <t>Other receivables</t>
  </si>
  <si>
    <t>Cash and cash equivalents</t>
  </si>
  <si>
    <t>Total current assets</t>
  </si>
  <si>
    <t>Total assets</t>
  </si>
  <si>
    <t>EQUITY</t>
  </si>
  <si>
    <t>Shareholder's equity</t>
  </si>
  <si>
    <t>Share capital</t>
  </si>
  <si>
    <t>Retained earnings</t>
  </si>
  <si>
    <t>Total equity</t>
  </si>
  <si>
    <t>LIABILITIES</t>
  </si>
  <si>
    <t>Non – current liabilities</t>
  </si>
  <si>
    <t>Bank debt</t>
  </si>
  <si>
    <t>Total non-current liabilities</t>
  </si>
  <si>
    <t>Current Liabilities</t>
  </si>
  <si>
    <t>Trade payables</t>
  </si>
  <si>
    <t>Other liabilities</t>
  </si>
  <si>
    <t>Total current liabilities</t>
  </si>
  <si>
    <t>Total liabilities</t>
  </si>
  <si>
    <t>Total liabilities and shareholders’ equity</t>
  </si>
  <si>
    <t>Check</t>
  </si>
  <si>
    <t xml:space="preserve">Operating </t>
  </si>
  <si>
    <t>Net profit /loss before tax</t>
  </si>
  <si>
    <t>Adjusted for:</t>
  </si>
  <si>
    <t>Operating profit / loss before working capital changes</t>
  </si>
  <si>
    <t>Changes in working capital:</t>
  </si>
  <si>
    <t>Inventories</t>
  </si>
  <si>
    <t>Trade and other receivables</t>
  </si>
  <si>
    <t>Trade and other payables</t>
  </si>
  <si>
    <t>Cash from / (used in) operations</t>
  </si>
  <si>
    <t>Income tax paid</t>
  </si>
  <si>
    <t>Cash flows from operating activities, net</t>
  </si>
  <si>
    <t>Investing</t>
  </si>
  <si>
    <t>Cash flows from investing activities, net</t>
  </si>
  <si>
    <t>Dividends paid</t>
  </si>
  <si>
    <t>Interest paid</t>
  </si>
  <si>
    <t>Cash flows from financing activities, net</t>
  </si>
  <si>
    <t>Net change in cash and cash equivalents</t>
  </si>
  <si>
    <t>Cash and cash equivalents at beginning</t>
  </si>
  <si>
    <t>Cash and cash equivalents at end</t>
  </si>
  <si>
    <t>Sales</t>
  </si>
  <si>
    <t>General &amp; Admin expenses</t>
  </si>
  <si>
    <t>Inventory</t>
  </si>
  <si>
    <t>CY 2018</t>
  </si>
  <si>
    <t>CY 2019</t>
  </si>
  <si>
    <t>CY 2020</t>
  </si>
  <si>
    <t>Purchase of long-term assets</t>
  </si>
  <si>
    <t>New loans / (Loan Repayments)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</si>
</sst>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_-* #,##0_-;\-* #,##0_-;_-* &quot;-&quot;??_-;_-@_-"/>
    <numFmt numFmtId="167" formatCode="&quot;CY&quot;\ General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</font>
    <font>
      <sz val="8"/>
      <name val="Calibri"/>
      <family val="2"/>
      <charset val="204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rgb="FFFF0000"/>
      <name val="Arial"/>
      <family val="2"/>
    </font>
    <font>
      <i/>
      <sz val="8"/>
      <color rgb="FFFF0000"/>
      <name val="Arial"/>
      <family val="2"/>
    </font>
    <font>
      <sz val="8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166" fontId="2" fillId="0" borderId="0" xfId="1" applyNumberFormat="1" applyFont="1"/>
    <xf numFmtId="167" fontId="4" fillId="2" borderId="0" xfId="0" applyNumberFormat="1" applyFont="1" applyFill="1" applyAlignment="1">
      <alignment horizontal="right"/>
    </xf>
    <xf numFmtId="0" fontId="5" fillId="0" borderId="1" xfId="0" applyFont="1" applyBorder="1"/>
    <xf numFmtId="166" fontId="5" fillId="0" borderId="1" xfId="1" applyNumberFormat="1" applyFont="1" applyBorder="1"/>
    <xf numFmtId="0" fontId="6" fillId="0" borderId="0" xfId="0" applyFont="1"/>
    <xf numFmtId="165" fontId="6" fillId="0" borderId="0" xfId="2" applyNumberFormat="1" applyFont="1"/>
    <xf numFmtId="167" fontId="4" fillId="2" borderId="0" xfId="0" applyNumberFormat="1" applyFont="1" applyFill="1" applyAlignment="1">
      <alignment horizontal="center"/>
    </xf>
    <xf numFmtId="0" fontId="5" fillId="0" borderId="0" xfId="0" applyFont="1"/>
    <xf numFmtId="0" fontId="5" fillId="0" borderId="0" xfId="0" applyFont="1" applyBorder="1"/>
    <xf numFmtId="166" fontId="5" fillId="0" borderId="0" xfId="1" applyNumberFormat="1" applyFont="1" applyBorder="1"/>
    <xf numFmtId="0" fontId="5" fillId="0" borderId="2" xfId="0" applyFont="1" applyBorder="1"/>
    <xf numFmtId="166" fontId="5" fillId="0" borderId="2" xfId="1" applyNumberFormat="1" applyFont="1" applyBorder="1"/>
    <xf numFmtId="0" fontId="7" fillId="0" borderId="0" xfId="0" applyFont="1" applyFill="1" applyBorder="1"/>
    <xf numFmtId="166" fontId="8" fillId="0" borderId="0" xfId="1" applyNumberFormat="1" applyFont="1"/>
    <xf numFmtId="166" fontId="9" fillId="0" borderId="0" xfId="1" applyNumberFormat="1" applyFont="1"/>
    <xf numFmtId="0" fontId="8" fillId="0" borderId="0" xfId="0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D69D-8489-4453-BA10-6364744FD606}">
  <dimension ref="A1:D18"/>
  <sheetViews>
    <sheetView showGridLines="0" zoomScale="130" zoomScaleNormal="130" workbookViewId="0">
      <selection activeCell="E1" sqref="E1:F1048576"/>
    </sheetView>
  </sheetViews>
  <sheetFormatPr defaultRowHeight="11.25" x14ac:dyDescent="0.2"/>
  <cols>
    <col min="1" max="1" width="37.42578125" style="1" bestFit="1" customWidth="1"/>
    <col min="2" max="4" width="15.28515625" style="2" bestFit="1" customWidth="1"/>
    <col min="5" max="16384" width="9.140625" style="1"/>
  </cols>
  <sheetData>
    <row r="1" spans="1:4" x14ac:dyDescent="0.2">
      <c r="A1" s="3"/>
      <c r="B1" s="3" t="s">
        <v>61</v>
      </c>
      <c r="C1" s="3" t="s">
        <v>62</v>
      </c>
      <c r="D1" s="3" t="s">
        <v>63</v>
      </c>
    </row>
    <row r="2" spans="1:4" x14ac:dyDescent="0.2">
      <c r="A2" s="1" t="s">
        <v>58</v>
      </c>
      <c r="B2" s="2">
        <v>394964586.94</v>
      </c>
      <c r="C2" s="2">
        <v>412737993.35000002</v>
      </c>
      <c r="D2" s="2">
        <v>511795111.75999999</v>
      </c>
    </row>
    <row r="3" spans="1:4" x14ac:dyDescent="0.2">
      <c r="A3" s="1" t="s">
        <v>0</v>
      </c>
      <c r="B3" s="2">
        <v>-333822338.01999998</v>
      </c>
      <c r="C3" s="2">
        <v>-343728200.86000001</v>
      </c>
      <c r="D3" s="2">
        <v>-424732001</v>
      </c>
    </row>
    <row r="4" spans="1:4" x14ac:dyDescent="0.2">
      <c r="A4" s="4" t="s">
        <v>1</v>
      </c>
      <c r="B4" s="5">
        <f>SUM(B2:B3)</f>
        <v>61142248.920000017</v>
      </c>
      <c r="C4" s="5">
        <f t="shared" ref="C4:D4" si="0">SUM(C2:C3)</f>
        <v>69009792.49000001</v>
      </c>
      <c r="D4" s="5">
        <f t="shared" si="0"/>
        <v>87063110.75999999</v>
      </c>
    </row>
    <row r="5" spans="1:4" x14ac:dyDescent="0.2">
      <c r="A5" s="6" t="s">
        <v>2</v>
      </c>
      <c r="B5" s="7">
        <f>B4/B2</f>
        <v>0.15480438232121371</v>
      </c>
      <c r="C5" s="7">
        <f t="shared" ref="C5:D5" si="1">C4/C2</f>
        <v>0.16720000000455496</v>
      </c>
      <c r="D5" s="7">
        <f t="shared" si="1"/>
        <v>0.17011321280619648</v>
      </c>
    </row>
    <row r="7" spans="1:4" x14ac:dyDescent="0.2">
      <c r="A7" s="1" t="s">
        <v>59</v>
      </c>
      <c r="B7" s="2">
        <v>-19590243.510000002</v>
      </c>
      <c r="C7" s="2">
        <v>-15271305.75</v>
      </c>
      <c r="D7" s="2">
        <v>-13613749.970000001</v>
      </c>
    </row>
    <row r="8" spans="1:4" x14ac:dyDescent="0.2">
      <c r="A8" s="1" t="s">
        <v>3</v>
      </c>
      <c r="B8" s="2">
        <v>-8570731.5299999993</v>
      </c>
      <c r="C8" s="2">
        <v>-9121509.6500000004</v>
      </c>
      <c r="D8" s="2">
        <v>-11259492.449999999</v>
      </c>
    </row>
    <row r="9" spans="1:4" x14ac:dyDescent="0.2">
      <c r="A9" s="4" t="s">
        <v>4</v>
      </c>
      <c r="B9" s="5">
        <f>B4+SUM(B7:B8)</f>
        <v>32981273.880000018</v>
      </c>
      <c r="C9" s="5">
        <f t="shared" ref="C9:D9" si="2">C4+SUM(C7:C8)</f>
        <v>44616977.090000011</v>
      </c>
      <c r="D9" s="5">
        <f t="shared" si="2"/>
        <v>62189868.339999989</v>
      </c>
    </row>
    <row r="10" spans="1:4" x14ac:dyDescent="0.2">
      <c r="A10" s="6" t="s">
        <v>5</v>
      </c>
      <c r="B10" s="7">
        <f>B9/B2</f>
        <v>8.3504382343549913E-2</v>
      </c>
      <c r="C10" s="7">
        <f t="shared" ref="C10:D10" si="3">C9/C2</f>
        <v>0.10810000002147854</v>
      </c>
      <c r="D10" s="7">
        <f t="shared" si="3"/>
        <v>0.12151321282873676</v>
      </c>
    </row>
    <row r="12" spans="1:4" x14ac:dyDescent="0.2">
      <c r="A12" s="1" t="s">
        <v>6</v>
      </c>
      <c r="B12" s="2">
        <v>-10861526.140000001</v>
      </c>
      <c r="C12" s="2">
        <v>-11804306.609999999</v>
      </c>
      <c r="D12" s="2">
        <v>-11668928.539999999</v>
      </c>
    </row>
    <row r="13" spans="1:4" x14ac:dyDescent="0.2">
      <c r="A13" s="1" t="s">
        <v>7</v>
      </c>
      <c r="B13" s="2">
        <v>-671439.79</v>
      </c>
      <c r="C13" s="2">
        <v>-619106.99</v>
      </c>
      <c r="D13" s="2">
        <v>-972410.71</v>
      </c>
    </row>
    <row r="14" spans="1:4" x14ac:dyDescent="0.2">
      <c r="A14" s="1" t="s">
        <v>8</v>
      </c>
      <c r="B14" s="2">
        <v>-962500.00000000012</v>
      </c>
      <c r="C14" s="2">
        <v>-1067500</v>
      </c>
      <c r="D14" s="2">
        <v>-1172500</v>
      </c>
    </row>
    <row r="15" spans="1:4" x14ac:dyDescent="0.2">
      <c r="A15" s="4" t="s">
        <v>9</v>
      </c>
      <c r="B15" s="5">
        <f>B9+SUM(B12:B14)</f>
        <v>20485807.950000018</v>
      </c>
      <c r="C15" s="5">
        <f t="shared" ref="C15:D15" si="4">C9+SUM(C12:C14)</f>
        <v>31126063.49000001</v>
      </c>
      <c r="D15" s="5">
        <f t="shared" si="4"/>
        <v>48376029.089999989</v>
      </c>
    </row>
    <row r="16" spans="1:4" x14ac:dyDescent="0.2">
      <c r="A16" s="6" t="s">
        <v>10</v>
      </c>
      <c r="B16" s="7">
        <f>B15/B2</f>
        <v>5.1867455026068113E-2</v>
      </c>
      <c r="C16" s="7">
        <f t="shared" ref="C16:D16" si="5">C15/C2</f>
        <v>7.5413613458175738E-2</v>
      </c>
      <c r="D16" s="7">
        <f t="shared" si="5"/>
        <v>9.4522257009530278E-2</v>
      </c>
    </row>
    <row r="18" spans="1:4" x14ac:dyDescent="0.2">
      <c r="A18" s="1" t="s">
        <v>11</v>
      </c>
      <c r="B18" s="2">
        <v>216380</v>
      </c>
      <c r="C18" s="2">
        <v>205561</v>
      </c>
      <c r="D18" s="2">
        <v>234494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EB7F6-5211-4303-9AF7-7AC725847807}">
  <dimension ref="A1:H40"/>
  <sheetViews>
    <sheetView showGridLines="0" zoomScale="145" zoomScaleNormal="145" workbookViewId="0">
      <selection activeCell="E1" sqref="E1:F1048576"/>
    </sheetView>
  </sheetViews>
  <sheetFormatPr defaultRowHeight="11.25" x14ac:dyDescent="0.2"/>
  <cols>
    <col min="1" max="1" width="37.42578125" style="1" bestFit="1" customWidth="1"/>
    <col min="2" max="4" width="15.28515625" style="2" bestFit="1" customWidth="1"/>
    <col min="5" max="16384" width="9.140625" style="1"/>
  </cols>
  <sheetData>
    <row r="1" spans="1:4" x14ac:dyDescent="0.2">
      <c r="A1" s="8"/>
      <c r="B1" s="3" t="s">
        <v>61</v>
      </c>
      <c r="C1" s="3" t="s">
        <v>62</v>
      </c>
      <c r="D1" s="3" t="s">
        <v>63</v>
      </c>
    </row>
    <row r="2" spans="1:4" x14ac:dyDescent="0.2">
      <c r="A2" s="9" t="s">
        <v>12</v>
      </c>
    </row>
    <row r="4" spans="1:4" x14ac:dyDescent="0.2">
      <c r="A4" s="1" t="s">
        <v>13</v>
      </c>
    </row>
    <row r="5" spans="1:4" x14ac:dyDescent="0.2">
      <c r="A5" s="1" t="s">
        <v>14</v>
      </c>
      <c r="B5" s="2">
        <v>117545732.78</v>
      </c>
      <c r="C5" s="2">
        <v>110460472.16</v>
      </c>
      <c r="D5" s="2">
        <v>104753882.89</v>
      </c>
    </row>
    <row r="6" spans="1:4" x14ac:dyDescent="0.2">
      <c r="A6" s="1" t="s">
        <v>15</v>
      </c>
      <c r="B6" s="2">
        <v>11593781.07</v>
      </c>
      <c r="C6" s="2">
        <v>9823135.0800000001</v>
      </c>
      <c r="D6" s="2">
        <v>8072795.7999999998</v>
      </c>
    </row>
    <row r="7" spans="1:4" x14ac:dyDescent="0.2">
      <c r="A7" s="4" t="s">
        <v>16</v>
      </c>
      <c r="B7" s="5">
        <f>SUM(B5:B6)</f>
        <v>129139513.84999999</v>
      </c>
      <c r="C7" s="5">
        <f t="shared" ref="C7:D7" si="0">SUM(C5:C6)</f>
        <v>120283607.23999999</v>
      </c>
      <c r="D7" s="5">
        <f t="shared" si="0"/>
        <v>112826678.69</v>
      </c>
    </row>
    <row r="8" spans="1:4" x14ac:dyDescent="0.2">
      <c r="A8" s="10"/>
      <c r="B8" s="11"/>
      <c r="C8" s="11"/>
      <c r="D8" s="11"/>
    </row>
    <row r="9" spans="1:4" x14ac:dyDescent="0.2">
      <c r="A9" s="1" t="s">
        <v>17</v>
      </c>
    </row>
    <row r="10" spans="1:4" x14ac:dyDescent="0.2">
      <c r="A10" s="1" t="s">
        <v>60</v>
      </c>
      <c r="B10" s="2">
        <v>118467569.78</v>
      </c>
      <c r="C10" s="2">
        <v>152503403.77000001</v>
      </c>
      <c r="D10" s="2">
        <v>190020732.94</v>
      </c>
    </row>
    <row r="11" spans="1:4" x14ac:dyDescent="0.2">
      <c r="A11" s="1" t="s">
        <v>18</v>
      </c>
      <c r="B11" s="2">
        <v>38134014.710000001</v>
      </c>
      <c r="C11" s="2">
        <v>56852263.210000001</v>
      </c>
      <c r="D11" s="2">
        <v>63735078.18</v>
      </c>
    </row>
    <row r="12" spans="1:4" x14ac:dyDescent="0.2">
      <c r="A12" s="1" t="s">
        <v>19</v>
      </c>
      <c r="B12" s="2">
        <v>4526535.5999999996</v>
      </c>
      <c r="C12" s="2">
        <v>5729791.9000000004</v>
      </c>
      <c r="D12" s="2">
        <v>6228034.6699999999</v>
      </c>
    </row>
    <row r="13" spans="1:4" x14ac:dyDescent="0.2">
      <c r="A13" s="1" t="s">
        <v>20</v>
      </c>
      <c r="B13" s="2">
        <v>15556225.49</v>
      </c>
      <c r="C13" s="2">
        <v>9096312.9800000004</v>
      </c>
      <c r="D13" s="2">
        <v>5908045.5199999996</v>
      </c>
    </row>
    <row r="14" spans="1:4" x14ac:dyDescent="0.2">
      <c r="A14" s="4" t="s">
        <v>21</v>
      </c>
      <c r="B14" s="5">
        <f>SUM(B10:B13)</f>
        <v>176684345.58000001</v>
      </c>
      <c r="C14" s="5">
        <f t="shared" ref="C14:D14" si="1">SUM(C10:C13)</f>
        <v>224181771.86000001</v>
      </c>
      <c r="D14" s="5">
        <f t="shared" si="1"/>
        <v>265891891.31</v>
      </c>
    </row>
    <row r="16" spans="1:4" ht="12" thickBot="1" x14ac:dyDescent="0.25">
      <c r="A16" s="12" t="s">
        <v>22</v>
      </c>
      <c r="B16" s="13">
        <f>B7+B14</f>
        <v>305823859.43000001</v>
      </c>
      <c r="C16" s="13">
        <f t="shared" ref="C16:D16" si="2">C7+C14</f>
        <v>344465379.10000002</v>
      </c>
      <c r="D16" s="13">
        <f t="shared" si="2"/>
        <v>378718570</v>
      </c>
    </row>
    <row r="18" spans="1:8" x14ac:dyDescent="0.2">
      <c r="A18" s="9" t="s">
        <v>23</v>
      </c>
    </row>
    <row r="20" spans="1:8" x14ac:dyDescent="0.2">
      <c r="A20" s="1" t="s">
        <v>24</v>
      </c>
    </row>
    <row r="21" spans="1:8" x14ac:dyDescent="0.2">
      <c r="A21" s="1" t="s">
        <v>25</v>
      </c>
      <c r="B21" s="2">
        <v>50000000</v>
      </c>
      <c r="C21" s="2">
        <v>50000000</v>
      </c>
      <c r="D21" s="2">
        <v>50000000</v>
      </c>
    </row>
    <row r="22" spans="1:8" x14ac:dyDescent="0.2">
      <c r="A22" s="1" t="s">
        <v>26</v>
      </c>
      <c r="B22" s="2">
        <v>91683750.450000003</v>
      </c>
      <c r="C22" s="2">
        <v>92809813.940000013</v>
      </c>
      <c r="D22" s="2">
        <v>111185843.03</v>
      </c>
    </row>
    <row r="23" spans="1:8" x14ac:dyDescent="0.2">
      <c r="A23" s="4" t="s">
        <v>27</v>
      </c>
      <c r="B23" s="5">
        <f>SUM(B21:B22)</f>
        <v>141683750.44999999</v>
      </c>
      <c r="C23" s="5">
        <f t="shared" ref="C23:D23" si="3">SUM(C21:C22)</f>
        <v>142809813.94</v>
      </c>
      <c r="D23" s="5">
        <f t="shared" si="3"/>
        <v>161185843.03</v>
      </c>
    </row>
    <row r="25" spans="1:8" x14ac:dyDescent="0.2">
      <c r="A25" s="9" t="s">
        <v>28</v>
      </c>
    </row>
    <row r="27" spans="1:8" x14ac:dyDescent="0.2">
      <c r="A27" s="1" t="s">
        <v>29</v>
      </c>
    </row>
    <row r="28" spans="1:8" x14ac:dyDescent="0.2">
      <c r="A28" s="1" t="s">
        <v>30</v>
      </c>
      <c r="B28" s="2">
        <v>66082500</v>
      </c>
      <c r="C28" s="2">
        <v>69664500</v>
      </c>
      <c r="D28" s="2">
        <v>73246500</v>
      </c>
      <c r="E28" s="2"/>
      <c r="F28" s="2"/>
      <c r="G28" s="2"/>
      <c r="H28" s="2"/>
    </row>
    <row r="29" spans="1:8" x14ac:dyDescent="0.2">
      <c r="A29" s="4" t="s">
        <v>31</v>
      </c>
      <c r="B29" s="5">
        <f>SUM(B28)</f>
        <v>66082500</v>
      </c>
      <c r="C29" s="5">
        <f t="shared" ref="C29:D29" si="4">SUM(C28)</f>
        <v>69664500</v>
      </c>
      <c r="D29" s="5">
        <f t="shared" si="4"/>
        <v>73246500</v>
      </c>
    </row>
    <row r="31" spans="1:8" x14ac:dyDescent="0.2">
      <c r="A31" s="1" t="s">
        <v>32</v>
      </c>
    </row>
    <row r="32" spans="1:8" x14ac:dyDescent="0.2">
      <c r="A32" s="1" t="s">
        <v>30</v>
      </c>
      <c r="B32" s="2">
        <v>2418000</v>
      </c>
      <c r="C32" s="2">
        <v>2418000</v>
      </c>
      <c r="D32" s="2">
        <v>2418000</v>
      </c>
    </row>
    <row r="33" spans="1:4" x14ac:dyDescent="0.2">
      <c r="A33" s="1" t="s">
        <v>33</v>
      </c>
      <c r="B33" s="2">
        <v>92018322.769999996</v>
      </c>
      <c r="C33" s="2">
        <v>126022783.77</v>
      </c>
      <c r="D33" s="2">
        <v>138245491.19</v>
      </c>
    </row>
    <row r="34" spans="1:4" x14ac:dyDescent="0.2">
      <c r="A34" s="1" t="s">
        <v>34</v>
      </c>
      <c r="B34" s="2">
        <v>3621286.21</v>
      </c>
      <c r="C34" s="2">
        <v>3550281.39</v>
      </c>
      <c r="D34" s="2">
        <v>3622735.78</v>
      </c>
    </row>
    <row r="35" spans="1:4" x14ac:dyDescent="0.2">
      <c r="A35" s="4" t="s">
        <v>35</v>
      </c>
      <c r="B35" s="5">
        <f>SUM(B32:B34)</f>
        <v>98057608.979999989</v>
      </c>
      <c r="C35" s="5">
        <f t="shared" ref="C35:D35" si="5">SUM(C32:C34)</f>
        <v>131991065.16</v>
      </c>
      <c r="D35" s="5">
        <f t="shared" si="5"/>
        <v>144286226.97</v>
      </c>
    </row>
    <row r="36" spans="1:4" x14ac:dyDescent="0.2">
      <c r="A36" s="4" t="s">
        <v>36</v>
      </c>
      <c r="B36" s="5">
        <f>B29+B35</f>
        <v>164140108.97999999</v>
      </c>
      <c r="C36" s="5">
        <f t="shared" ref="C36:D36" si="6">C29+C35</f>
        <v>201655565.16</v>
      </c>
      <c r="D36" s="5">
        <f t="shared" si="6"/>
        <v>217532726.97</v>
      </c>
    </row>
    <row r="38" spans="1:4" ht="12" thickBot="1" x14ac:dyDescent="0.25">
      <c r="A38" s="12" t="s">
        <v>37</v>
      </c>
      <c r="B38" s="13">
        <f>B23+B36</f>
        <v>305823859.42999995</v>
      </c>
      <c r="C38" s="13">
        <f t="shared" ref="C38:D38" si="7">C23+C36</f>
        <v>344465379.10000002</v>
      </c>
      <c r="D38" s="13">
        <f t="shared" si="7"/>
        <v>378718570</v>
      </c>
    </row>
    <row r="40" spans="1:4" x14ac:dyDescent="0.2">
      <c r="A40" s="14" t="s">
        <v>38</v>
      </c>
      <c r="B40" s="15">
        <f>B16-B38</f>
        <v>0</v>
      </c>
      <c r="C40" s="15">
        <f t="shared" ref="C40:D40" si="8">C16-C38</f>
        <v>0</v>
      </c>
      <c r="D40" s="15">
        <f t="shared" si="8"/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E16DA-C085-4496-A93D-70967B5C0239}">
  <dimension ref="A1:D33"/>
  <sheetViews>
    <sheetView showGridLines="0" tabSelected="1" zoomScale="130" zoomScaleNormal="130" workbookViewId="0">
      <selection activeCell="J6" sqref="J6"/>
    </sheetView>
  </sheetViews>
  <sheetFormatPr defaultRowHeight="11.25" x14ac:dyDescent="0.2"/>
  <cols>
    <col min="1" max="1" width="50.7109375" style="1" bestFit="1" customWidth="1"/>
    <col min="2" max="4" width="14.28515625" style="1" bestFit="1" customWidth="1"/>
    <col min="5" max="16384" width="9.140625" style="1"/>
  </cols>
  <sheetData>
    <row r="1" spans="1:4" x14ac:dyDescent="0.2">
      <c r="A1" s="3"/>
      <c r="B1" s="3" t="s">
        <v>61</v>
      </c>
      <c r="C1" s="3" t="s">
        <v>62</v>
      </c>
      <c r="D1" s="3" t="s">
        <v>63</v>
      </c>
    </row>
    <row r="2" spans="1:4" x14ac:dyDescent="0.2">
      <c r="A2" s="1" t="s">
        <v>39</v>
      </c>
      <c r="B2" s="2"/>
      <c r="C2" s="2"/>
      <c r="D2" s="2"/>
    </row>
    <row r="3" spans="1:4" x14ac:dyDescent="0.2">
      <c r="A3" s="1" t="s">
        <v>40</v>
      </c>
      <c r="B3" s="16">
        <f>IS!B15</f>
        <v>20485807.950000018</v>
      </c>
      <c r="C3" s="16">
        <f>IS!C15</f>
        <v>31126063.49000001</v>
      </c>
      <c r="D3" s="16">
        <f>IS!D15</f>
        <v>48376029.089999989</v>
      </c>
    </row>
    <row r="4" spans="1:4" x14ac:dyDescent="0.2">
      <c r="B4" s="2"/>
      <c r="C4" s="2"/>
      <c r="D4" s="2"/>
    </row>
    <row r="5" spans="1:4" x14ac:dyDescent="0.2">
      <c r="A5" s="1" t="s">
        <v>41</v>
      </c>
      <c r="B5" s="2"/>
      <c r="C5" s="2"/>
      <c r="D5" s="2"/>
    </row>
    <row r="6" spans="1:4" x14ac:dyDescent="0.2">
      <c r="A6" s="1" t="s">
        <v>6</v>
      </c>
      <c r="B6" s="16">
        <f>-IS!B12</f>
        <v>10861526.140000001</v>
      </c>
      <c r="C6" s="16">
        <f>-IS!C12</f>
        <v>11804306.609999999</v>
      </c>
      <c r="D6" s="16">
        <f>-IS!D12</f>
        <v>11668928.539999999</v>
      </c>
    </row>
    <row r="7" spans="1:4" x14ac:dyDescent="0.2">
      <c r="A7" s="1" t="s">
        <v>8</v>
      </c>
      <c r="B7" s="16">
        <f>-IS!B14</f>
        <v>962500.00000000012</v>
      </c>
      <c r="C7" s="16">
        <f>-IS!C14</f>
        <v>1067500</v>
      </c>
      <c r="D7" s="16">
        <f>-IS!D14</f>
        <v>1172500</v>
      </c>
    </row>
    <row r="8" spans="1:4" x14ac:dyDescent="0.2">
      <c r="B8" s="2"/>
      <c r="C8" s="2"/>
      <c r="D8" s="2"/>
    </row>
    <row r="9" spans="1:4" x14ac:dyDescent="0.2">
      <c r="A9" s="4" t="s">
        <v>42</v>
      </c>
      <c r="B9" s="5">
        <f>SUM(B3:B7)</f>
        <v>32309834.090000018</v>
      </c>
      <c r="C9" s="5">
        <f t="shared" ref="C9:D9" si="0">SUM(C3:C7)</f>
        <v>43997870.100000009</v>
      </c>
      <c r="D9" s="5">
        <f t="shared" si="0"/>
        <v>61217457.629999988</v>
      </c>
    </row>
    <row r="10" spans="1:4" x14ac:dyDescent="0.2">
      <c r="B10" s="2"/>
      <c r="C10" s="2"/>
      <c r="D10" s="2"/>
    </row>
    <row r="11" spans="1:4" x14ac:dyDescent="0.2">
      <c r="A11" s="1" t="s">
        <v>43</v>
      </c>
      <c r="B11" s="2"/>
      <c r="C11" s="2"/>
      <c r="D11" s="2"/>
    </row>
    <row r="12" spans="1:4" x14ac:dyDescent="0.2">
      <c r="A12" s="1" t="s">
        <v>44</v>
      </c>
      <c r="B12" s="2">
        <v>-6310955.3650416061</v>
      </c>
      <c r="C12" s="16">
        <f>-(BS!C10-BS!B10)</f>
        <v>-34035833.99000001</v>
      </c>
      <c r="D12" s="16">
        <f>-(BS!D10-BS!C10)</f>
        <v>-37517329.169999987</v>
      </c>
    </row>
    <row r="13" spans="1:4" x14ac:dyDescent="0.2">
      <c r="A13" s="1" t="s">
        <v>45</v>
      </c>
      <c r="B13" s="2">
        <v>9412537.7179082185</v>
      </c>
      <c r="C13" s="16">
        <f>-(BS!C11-BS!B11+BS!C12-BS!B12)</f>
        <v>-19921504.799999997</v>
      </c>
      <c r="D13" s="16">
        <f>-(BS!D11-BS!C11+BS!D12-BS!C12)</f>
        <v>-7381057.7399999984</v>
      </c>
    </row>
    <row r="14" spans="1:4" x14ac:dyDescent="0.2">
      <c r="A14" s="1" t="s">
        <v>46</v>
      </c>
      <c r="B14" s="2">
        <v>2551404.5549410805</v>
      </c>
      <c r="C14" s="16">
        <f>BS!C33-BS!B33+BS!C34-BS!B34</f>
        <v>33933456.18</v>
      </c>
      <c r="D14" s="16">
        <f>BS!D33-BS!C33+BS!D34-BS!C34</f>
        <v>12295161.810000001</v>
      </c>
    </row>
    <row r="15" spans="1:4" x14ac:dyDescent="0.2">
      <c r="A15" s="4" t="s">
        <v>47</v>
      </c>
      <c r="B15" s="5">
        <f>SUM(B9:B14)</f>
        <v>37962820.997807711</v>
      </c>
      <c r="C15" s="5">
        <f t="shared" ref="C15:D15" si="1">SUM(C9:C14)</f>
        <v>23973987.490000002</v>
      </c>
      <c r="D15" s="5">
        <f t="shared" si="1"/>
        <v>28614232.530000001</v>
      </c>
    </row>
    <row r="16" spans="1:4" x14ac:dyDescent="0.2">
      <c r="B16" s="2"/>
      <c r="C16" s="2"/>
      <c r="D16" s="2"/>
    </row>
    <row r="17" spans="1:4" x14ac:dyDescent="0.2">
      <c r="A17" s="1" t="s">
        <v>48</v>
      </c>
      <c r="B17" s="2">
        <v>0</v>
      </c>
      <c r="C17" s="2">
        <v>0</v>
      </c>
      <c r="D17" s="2">
        <v>0</v>
      </c>
    </row>
    <row r="18" spans="1:4" x14ac:dyDescent="0.2">
      <c r="A18" s="4" t="s">
        <v>49</v>
      </c>
      <c r="B18" s="5">
        <f>SUM(B15:B17)</f>
        <v>37962820.997807711</v>
      </c>
      <c r="C18" s="5">
        <f t="shared" ref="C18:D18" si="2">SUM(C15:C17)</f>
        <v>23973987.490000002</v>
      </c>
      <c r="D18" s="5">
        <f t="shared" si="2"/>
        <v>28614232.530000001</v>
      </c>
    </row>
    <row r="19" spans="1:4" x14ac:dyDescent="0.2">
      <c r="B19" s="2"/>
      <c r="C19" s="2"/>
      <c r="D19" s="2"/>
    </row>
    <row r="20" spans="1:4" x14ac:dyDescent="0.2">
      <c r="A20" s="1" t="s">
        <v>50</v>
      </c>
      <c r="B20" s="2"/>
      <c r="C20" s="2"/>
      <c r="D20" s="2"/>
    </row>
    <row r="21" spans="1:4" x14ac:dyDescent="0.2">
      <c r="A21" s="1" t="s">
        <v>64</v>
      </c>
      <c r="B21" s="2">
        <v>-2565108</v>
      </c>
      <c r="C21" s="16">
        <f>-(BS!C5-BS!B5+BS!C6-BS!B6)-C6</f>
        <v>-2948399.9999999944</v>
      </c>
      <c r="D21" s="16">
        <f>-(BS!D5-BS!C5+BS!D6-BS!C6)-D6</f>
        <v>-4211999.990000003</v>
      </c>
    </row>
    <row r="22" spans="1:4" x14ac:dyDescent="0.2">
      <c r="A22" s="4" t="s">
        <v>51</v>
      </c>
      <c r="B22" s="5">
        <f>SUM(B21)</f>
        <v>-2565108</v>
      </c>
      <c r="C22" s="5">
        <f t="shared" ref="C22:D22" si="3">SUM(C21)</f>
        <v>-2948399.9999999944</v>
      </c>
      <c r="D22" s="5">
        <f t="shared" si="3"/>
        <v>-4211999.990000003</v>
      </c>
    </row>
    <row r="23" spans="1:4" x14ac:dyDescent="0.2">
      <c r="B23" s="2"/>
      <c r="C23" s="2"/>
      <c r="D23" s="2"/>
    </row>
    <row r="24" spans="1:4" x14ac:dyDescent="0.2">
      <c r="A24" s="1" t="s">
        <v>65</v>
      </c>
      <c r="B24" s="2">
        <v>4582000</v>
      </c>
      <c r="C24" s="16">
        <f>BS!C32-BS!B32+BS!C28-BS!B28</f>
        <v>3582000</v>
      </c>
      <c r="D24" s="16">
        <f>BS!D32-BS!C32+BS!D28-BS!C28</f>
        <v>3582000</v>
      </c>
    </row>
    <row r="25" spans="1:4" x14ac:dyDescent="0.2">
      <c r="A25" s="1" t="s">
        <v>52</v>
      </c>
      <c r="B25" s="2">
        <v>-30500000</v>
      </c>
      <c r="C25" s="2">
        <v>-30000000</v>
      </c>
      <c r="D25" s="2">
        <v>-30000000</v>
      </c>
    </row>
    <row r="26" spans="1:4" x14ac:dyDescent="0.2">
      <c r="A26" s="1" t="s">
        <v>53</v>
      </c>
      <c r="B26" s="16">
        <f>-B7</f>
        <v>-962500.00000000012</v>
      </c>
      <c r="C26" s="16">
        <f>-C7</f>
        <v>-1067500</v>
      </c>
      <c r="D26" s="16">
        <f t="shared" ref="D26" si="4">-D7</f>
        <v>-1172500</v>
      </c>
    </row>
    <row r="27" spans="1:4" x14ac:dyDescent="0.2">
      <c r="A27" s="4" t="s">
        <v>54</v>
      </c>
      <c r="B27" s="5">
        <f>SUM(B24:B26)</f>
        <v>-26880500</v>
      </c>
      <c r="C27" s="5">
        <f t="shared" ref="C27:D27" si="5">SUM(C24:C26)</f>
        <v>-27485500</v>
      </c>
      <c r="D27" s="5">
        <f t="shared" si="5"/>
        <v>-27590500</v>
      </c>
    </row>
    <row r="28" spans="1:4" x14ac:dyDescent="0.2">
      <c r="B28" s="2"/>
      <c r="C28" s="2"/>
      <c r="D28" s="2"/>
    </row>
    <row r="29" spans="1:4" x14ac:dyDescent="0.2">
      <c r="A29" s="4" t="s">
        <v>55</v>
      </c>
      <c r="B29" s="5">
        <f>B18+B22+B27</f>
        <v>8517212.9978077114</v>
      </c>
      <c r="C29" s="5">
        <f t="shared" ref="C29:D29" si="6">C18+C22+C27</f>
        <v>-6459912.5099999905</v>
      </c>
      <c r="D29" s="5">
        <f t="shared" si="6"/>
        <v>-3188267.4600000009</v>
      </c>
    </row>
    <row r="30" spans="1:4" x14ac:dyDescent="0.2">
      <c r="A30" s="1" t="s">
        <v>56</v>
      </c>
      <c r="B30" s="2">
        <v>7039012.5</v>
      </c>
      <c r="C30" s="2">
        <v>15556225.497807704</v>
      </c>
      <c r="D30" s="2">
        <v>9096312.1878077164</v>
      </c>
    </row>
    <row r="31" spans="1:4" ht="12" thickBot="1" x14ac:dyDescent="0.25">
      <c r="A31" s="12" t="s">
        <v>57</v>
      </c>
      <c r="B31" s="13">
        <f>SUM(B29:B30)</f>
        <v>15556225.497807711</v>
      </c>
      <c r="C31" s="13">
        <f t="shared" ref="C31:D31" si="7">SUM(C29:C30)</f>
        <v>9096312.9878077134</v>
      </c>
      <c r="D31" s="13">
        <f t="shared" si="7"/>
        <v>5908044.7278077155</v>
      </c>
    </row>
    <row r="33" spans="1:4" x14ac:dyDescent="0.2">
      <c r="A33" s="17" t="s">
        <v>38</v>
      </c>
      <c r="B33" s="15">
        <f>B31-BS!B13</f>
        <v>7.8077111393213272E-3</v>
      </c>
      <c r="C33" s="15">
        <f>C31-BS!C13</f>
        <v>7.8077130019664764E-3</v>
      </c>
      <c r="D33" s="15">
        <f>D31-BS!D13</f>
        <v>-0.79219228401780128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2" ma:contentTypeDescription="Create a new document." ma:contentTypeScope="" ma:versionID="fd1d01e8490ff9c960f11d2dc4a95c2d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2fc53d75004e33690c310189c03ec185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23D033-598E-4BFA-B9B4-3F1F5E6E19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8E0247-FA91-48F5-84F1-B84B5917D0D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F2E731C-5081-4A4C-B93D-3CAF07B842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IS</vt:lpstr>
      <vt:lpstr>BS</vt:lpstr>
      <vt:lpstr>CFS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Dobromir.Dikov</dc:creator>
  <cp:lastModifiedBy>Dobromir Dikov</cp:lastModifiedBy>
  <dcterms:created xsi:type="dcterms:W3CDTF">2020-02-12T21:04:02Z</dcterms:created>
  <dcterms:modified xsi:type="dcterms:W3CDTF">2022-01-09T21:46:53Z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