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dikov\Downloads\"/>
    </mc:Choice>
  </mc:AlternateContent>
  <bookViews>
    <workbookView xWindow="0" yWindow="0" windowWidth="28800" windowHeight="11850" activeTab="4"/>
  </bookViews>
  <sheets>
    <sheet name="Forecast" sheetId="2" r:id="rId1"/>
    <sheet name="Moving Average" sheetId="4" r:id="rId2"/>
    <sheet name="FC Sheet" sheetId="6" r:id="rId3"/>
    <sheet name="FC Sheet Result RAW" sheetId="7" r:id="rId4"/>
    <sheet name="Sales FC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3" l="1"/>
  <c r="E15" i="3"/>
  <c r="F15" i="3"/>
  <c r="G15" i="3"/>
  <c r="H15" i="3"/>
  <c r="I15" i="3"/>
  <c r="J15" i="3"/>
  <c r="K15" i="3"/>
  <c r="L15" i="3"/>
  <c r="M15" i="3"/>
  <c r="N15" i="3"/>
  <c r="C15" i="3"/>
  <c r="O15" i="3"/>
  <c r="H8" i="3"/>
  <c r="D12" i="3"/>
  <c r="E12" i="3"/>
  <c r="F12" i="3"/>
  <c r="G12" i="3"/>
  <c r="H12" i="3"/>
  <c r="I12" i="3"/>
  <c r="J12" i="3"/>
  <c r="K12" i="3"/>
  <c r="L12" i="3"/>
  <c r="M12" i="3"/>
  <c r="N12" i="3"/>
  <c r="C12" i="3"/>
  <c r="O11" i="3"/>
  <c r="D7" i="3"/>
  <c r="E7" i="3" s="1"/>
  <c r="F7" i="3" s="1"/>
  <c r="G7" i="3" s="1"/>
  <c r="H7" i="3" s="1"/>
  <c r="E32" i="4" l="1"/>
  <c r="F33" i="4"/>
  <c r="E33" i="4" s="1"/>
  <c r="F34" i="4" s="1"/>
  <c r="E34" i="4" s="1"/>
  <c r="F32" i="4"/>
  <c r="F29" i="2"/>
  <c r="H31" i="2"/>
  <c r="H32" i="2"/>
  <c r="H33" i="2"/>
  <c r="H34" i="2"/>
  <c r="H35" i="2"/>
  <c r="H36" i="2"/>
  <c r="H37" i="2"/>
  <c r="H38" i="2"/>
  <c r="H39" i="2"/>
  <c r="H40" i="2"/>
  <c r="H41" i="2"/>
  <c r="H30" i="2"/>
  <c r="G31" i="2"/>
  <c r="G32" i="2"/>
  <c r="G33" i="2"/>
  <c r="G34" i="2"/>
  <c r="G35" i="2"/>
  <c r="G36" i="2"/>
  <c r="G37" i="2"/>
  <c r="G38" i="2"/>
  <c r="G39" i="2"/>
  <c r="G40" i="2"/>
  <c r="G41" i="2"/>
  <c r="G30" i="2"/>
  <c r="L31" i="2"/>
  <c r="L30" i="2"/>
  <c r="F31" i="2"/>
  <c r="F32" i="2"/>
  <c r="F33" i="2"/>
  <c r="F34" i="2"/>
  <c r="F35" i="2"/>
  <c r="F36" i="2"/>
  <c r="F37" i="2"/>
  <c r="F38" i="2"/>
  <c r="F39" i="2"/>
  <c r="F40" i="2"/>
  <c r="F41" i="2"/>
  <c r="F30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C26" i="7"/>
  <c r="C34" i="7"/>
  <c r="C27" i="7"/>
  <c r="C35" i="7"/>
  <c r="C37" i="7"/>
  <c r="C28" i="7"/>
  <c r="C36" i="7"/>
  <c r="C29" i="7"/>
  <c r="C30" i="7"/>
  <c r="C31" i="7"/>
  <c r="C33" i="7"/>
  <c r="C32" i="7"/>
  <c r="F35" i="4" l="1"/>
  <c r="E35" i="4" s="1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32" i="7"/>
  <c r="E29" i="7"/>
  <c r="E35" i="7"/>
  <c r="D29" i="7"/>
  <c r="D35" i="7"/>
  <c r="D36" i="7"/>
  <c r="E34" i="7"/>
  <c r="E37" i="7"/>
  <c r="E32" i="7"/>
  <c r="E30" i="7"/>
  <c r="E33" i="7"/>
  <c r="E36" i="7"/>
  <c r="E27" i="7"/>
  <c r="D27" i="7"/>
  <c r="D28" i="7"/>
  <c r="D26" i="7"/>
  <c r="D33" i="7"/>
  <c r="E26" i="7"/>
  <c r="D31" i="7"/>
  <c r="E28" i="7"/>
  <c r="D34" i="7"/>
  <c r="E31" i="7"/>
  <c r="D37" i="7"/>
  <c r="D30" i="7"/>
  <c r="F36" i="4" l="1"/>
  <c r="E36" i="4" s="1"/>
  <c r="F37" i="4" l="1"/>
  <c r="E37" i="4" s="1"/>
  <c r="F38" i="4" l="1"/>
  <c r="E38" i="4" s="1"/>
  <c r="F39" i="4" l="1"/>
  <c r="E39" i="4" s="1"/>
  <c r="F40" i="4" l="1"/>
  <c r="E40" i="4" s="1"/>
  <c r="F41" i="4" s="1"/>
  <c r="E41" i="4" s="1"/>
  <c r="F42" i="4" l="1"/>
  <c r="E42" i="4" l="1"/>
  <c r="F43" i="4" s="1"/>
  <c r="E43" i="4" s="1"/>
</calcChain>
</file>

<file path=xl/sharedStrings.xml><?xml version="1.0" encoding="utf-8"?>
<sst xmlns="http://schemas.openxmlformats.org/spreadsheetml/2006/main" count="68" uniqueCount="37">
  <si>
    <t>Forecasting Performance</t>
  </si>
  <si>
    <t>ACME Ltd.</t>
  </si>
  <si>
    <t>Month</t>
  </si>
  <si>
    <t>Sales</t>
  </si>
  <si>
    <t>Year</t>
  </si>
  <si>
    <t>Moving Average</t>
  </si>
  <si>
    <t>Period</t>
  </si>
  <si>
    <t>Linear Forecast</t>
  </si>
  <si>
    <t>y = f(x)</t>
  </si>
  <si>
    <t>Chart Trendline</t>
  </si>
  <si>
    <t>in EUR</t>
  </si>
  <si>
    <t>Monthly Sales</t>
  </si>
  <si>
    <t>Forecast Sheet</t>
  </si>
  <si>
    <t>Slope:</t>
  </si>
  <si>
    <t>Intercept:</t>
  </si>
  <si>
    <t>Forecast(Sales)</t>
  </si>
  <si>
    <t>Lower Confidence Bound(Sales)</t>
  </si>
  <si>
    <t>Upper Confidence Bound(Sales)</t>
  </si>
  <si>
    <t>FY 2020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</si>
  <si>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</si>
  <si>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</si>
  <si>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</si>
  <si>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</si>
  <si>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</si>
  <si>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</si>
  <si>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</si>
  <si>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</si>
  <si>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</si>
  <si>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</si>
  <si>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</si>
  <si>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</si>
  <si>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Sales Revenue</t>
  </si>
  <si>
    <t>FY 2021</t>
  </si>
  <si>
    <t>Average</t>
  </si>
  <si>
    <t>Seasonality</t>
  </si>
  <si>
    <t>12% increase</t>
  </si>
  <si>
    <t>Sales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</si>
</sst>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mm\-yyyy"/>
    <numFmt numFmtId="166" formatCode="_-* #,##0.00_-;\-* #,##0.00_-;_-* &quot;-&quot;??_-;_-@_-"/>
    <numFmt numFmtId="167" formatCode="0.0000"/>
    <numFmt numFmtId="168" formatCode="_-* #,##0_-;[Red]\(#,##0\)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sz val="8"/>
      <color rgb="FF0070C0"/>
      <name val="Arial"/>
      <family val="2"/>
    </font>
    <font>
      <sz val="8"/>
      <color rgb="FF0070C0"/>
      <name val="Arial"/>
      <family val="2"/>
      <charset val="204"/>
    </font>
    <font>
      <i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2" fillId="3" borderId="0" xfId="0" applyFont="1" applyFill="1"/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164" fontId="2" fillId="0" borderId="0" xfId="1" applyNumberFormat="1" applyFont="1"/>
    <xf numFmtId="164" fontId="2" fillId="0" borderId="0" xfId="0" applyNumberFormat="1" applyFont="1"/>
    <xf numFmtId="164" fontId="6" fillId="0" borderId="0" xfId="0" applyNumberFormat="1" applyFont="1"/>
    <xf numFmtId="0" fontId="8" fillId="2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165" fontId="2" fillId="0" borderId="0" xfId="0" applyNumberFormat="1" applyFont="1" applyAlignment="1">
      <alignment horizontal="left"/>
    </xf>
    <xf numFmtId="165" fontId="2" fillId="3" borderId="0" xfId="0" applyNumberFormat="1" applyFont="1" applyFill="1" applyAlignment="1">
      <alignment horizontal="left"/>
    </xf>
    <xf numFmtId="2" fontId="2" fillId="0" borderId="0" xfId="0" applyNumberFormat="1" applyFont="1"/>
    <xf numFmtId="0" fontId="2" fillId="0" borderId="0" xfId="3" applyFont="1"/>
    <xf numFmtId="0" fontId="7" fillId="0" borderId="0" xfId="3" applyFont="1"/>
    <xf numFmtId="0" fontId="5" fillId="0" borderId="0" xfId="3" applyFont="1"/>
    <xf numFmtId="0" fontId="3" fillId="0" borderId="0" xfId="3" applyFont="1"/>
    <xf numFmtId="0" fontId="12" fillId="0" borderId="0" xfId="5" applyFont="1"/>
    <xf numFmtId="10" fontId="2" fillId="0" borderId="0" xfId="2" applyNumberFormat="1" applyFont="1"/>
    <xf numFmtId="0" fontId="2" fillId="5" borderId="0" xfId="0" applyFont="1" applyFill="1"/>
    <xf numFmtId="0" fontId="2" fillId="5" borderId="0" xfId="0" applyFont="1" applyFill="1" applyAlignment="1">
      <alignment horizontal="left"/>
    </xf>
    <xf numFmtId="165" fontId="2" fillId="5" borderId="0" xfId="0" applyNumberFormat="1" applyFont="1" applyFill="1" applyAlignment="1">
      <alignment horizontal="left"/>
    </xf>
    <xf numFmtId="164" fontId="2" fillId="5" borderId="0" xfId="1" applyNumberFormat="1" applyFont="1" applyFill="1"/>
    <xf numFmtId="0" fontId="2" fillId="0" borderId="0" xfId="0" quotePrefix="1" applyFont="1"/>
    <xf numFmtId="0" fontId="6" fillId="0" borderId="0" xfId="0" quotePrefix="1" applyFont="1"/>
    <xf numFmtId="167" fontId="6" fillId="0" borderId="0" xfId="0" quotePrefix="1" applyNumberFormat="1" applyFont="1"/>
    <xf numFmtId="164" fontId="2" fillId="3" borderId="0" xfId="0" applyNumberFormat="1" applyFont="1" applyFill="1"/>
    <xf numFmtId="164" fontId="6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0" fontId="8" fillId="2" borderId="0" xfId="3" applyFont="1" applyFill="1"/>
    <xf numFmtId="10" fontId="8" fillId="2" borderId="0" xfId="2" applyNumberFormat="1" applyFont="1" applyFill="1"/>
    <xf numFmtId="38" fontId="14" fillId="0" borderId="0" xfId="4" applyNumberFormat="1" applyFont="1"/>
    <xf numFmtId="0" fontId="8" fillId="2" borderId="0" xfId="2" applyNumberFormat="1" applyFont="1" applyFill="1" applyAlignment="1">
      <alignment horizontal="center"/>
    </xf>
    <xf numFmtId="0" fontId="9" fillId="4" borderId="0" xfId="2" applyNumberFormat="1" applyFont="1" applyFill="1" applyAlignment="1">
      <alignment horizontal="center"/>
    </xf>
    <xf numFmtId="168" fontId="14" fillId="0" borderId="0" xfId="4" applyNumberFormat="1" applyFont="1"/>
    <xf numFmtId="0" fontId="9" fillId="4" borderId="0" xfId="3" applyFont="1" applyFill="1"/>
    <xf numFmtId="10" fontId="9" fillId="4" borderId="0" xfId="2" applyNumberFormat="1" applyFont="1" applyFill="1"/>
    <xf numFmtId="38" fontId="2" fillId="0" borderId="0" xfId="3" applyNumberFormat="1" applyFont="1"/>
    <xf numFmtId="43" fontId="2" fillId="0" borderId="0" xfId="3" applyNumberFormat="1" applyFont="1"/>
    <xf numFmtId="0" fontId="15" fillId="0" borderId="0" xfId="3" applyFont="1" applyAlignment="1">
      <alignment horizontal="center"/>
    </xf>
    <xf numFmtId="164" fontId="13" fillId="0" borderId="0" xfId="1" applyNumberFormat="1" applyFont="1"/>
  </cellXfs>
  <cellStyles count="6">
    <cellStyle name="Comma" xfId="1" builtinId="3"/>
    <cellStyle name="Comma 2" xfId="4"/>
    <cellStyle name="Hyperlink" xfId="5" builtinId="8"/>
    <cellStyle name="Normal" xfId="0" builtinId="0"/>
    <cellStyle name="Normal 2" xfId="3"/>
    <cellStyle name="Percent" xfId="2" builtinId="5"/>
  </cellStyles>
  <dxfs count="4"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5" formatCode="mmm\-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Forecast!$E$5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2.5046150481189852E-2"/>
                  <c:y val="-0.3083854622338874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cat>
            <c:numRef>
              <c:f>Forecast!$D$6:$D$41</c:f>
              <c:numCache>
                <c:formatCode>mmm\-yyyy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Forecast!$E$6:$E$41</c:f>
              <c:numCache>
                <c:formatCode>_(* #,##0_);_(* \(#,##0\);_(* "-"??_);_(@_)</c:formatCode>
                <c:ptCount val="36"/>
                <c:pt idx="0">
                  <c:v>25458.34</c:v>
                </c:pt>
                <c:pt idx="1">
                  <c:v>21639.59</c:v>
                </c:pt>
                <c:pt idx="2">
                  <c:v>21206.799999999999</c:v>
                </c:pt>
                <c:pt idx="3">
                  <c:v>19722.32</c:v>
                </c:pt>
                <c:pt idx="4">
                  <c:v>22483.439999999999</c:v>
                </c:pt>
                <c:pt idx="5">
                  <c:v>22708.27</c:v>
                </c:pt>
                <c:pt idx="6">
                  <c:v>33389.519999999997</c:v>
                </c:pt>
                <c:pt idx="7">
                  <c:v>21518.36</c:v>
                </c:pt>
                <c:pt idx="8">
                  <c:v>17860.240000000002</c:v>
                </c:pt>
                <c:pt idx="9">
                  <c:v>20003.47</c:v>
                </c:pt>
                <c:pt idx="10">
                  <c:v>13003.99</c:v>
                </c:pt>
                <c:pt idx="11">
                  <c:v>43464.07</c:v>
                </c:pt>
                <c:pt idx="12">
                  <c:v>30524.55</c:v>
                </c:pt>
                <c:pt idx="13">
                  <c:v>23327.48</c:v>
                </c:pt>
                <c:pt idx="14">
                  <c:v>20994.73</c:v>
                </c:pt>
                <c:pt idx="15">
                  <c:v>19958.990000000002</c:v>
                </c:pt>
                <c:pt idx="16">
                  <c:v>26215.69</c:v>
                </c:pt>
                <c:pt idx="17">
                  <c:v>25478.68</c:v>
                </c:pt>
                <c:pt idx="18">
                  <c:v>38564.9</c:v>
                </c:pt>
                <c:pt idx="19">
                  <c:v>22013.279999999999</c:v>
                </c:pt>
                <c:pt idx="20">
                  <c:v>19449.8</c:v>
                </c:pt>
                <c:pt idx="21">
                  <c:v>22663.93</c:v>
                </c:pt>
                <c:pt idx="22">
                  <c:v>14876.56</c:v>
                </c:pt>
                <c:pt idx="23">
                  <c:v>43507.53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C2-4749-88EC-F7B19F83BCA3}"/>
            </c:ext>
          </c:extLst>
        </c:ser>
        <c:ser>
          <c:idx val="1"/>
          <c:order val="1"/>
          <c:tx>
            <c:strRef>
              <c:f>Forecast!$F$5</c:f>
              <c:strCache>
                <c:ptCount val="1"/>
                <c:pt idx="0">
                  <c:v>Linear 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Forecast!$D$6:$D$41</c:f>
              <c:numCache>
                <c:formatCode>mmm\-yyyy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Forecast!$F$6:$F$41</c:f>
              <c:numCache>
                <c:formatCode>_(* #,##0_);_(* \(#,##0\);_(* "-"??_);_(@_)</c:formatCode>
                <c:ptCount val="36"/>
                <c:pt idx="23">
                  <c:v>43507.53</c:v>
                </c:pt>
                <c:pt idx="24">
                  <c:v>27234.322867549665</c:v>
                </c:pt>
                <c:pt idx="25">
                  <c:v>27449.573553666356</c:v>
                </c:pt>
                <c:pt idx="26">
                  <c:v>27643.993528223422</c:v>
                </c:pt>
                <c:pt idx="27">
                  <c:v>27859.244214340113</c:v>
                </c:pt>
                <c:pt idx="28">
                  <c:v>28067.551329936949</c:v>
                </c:pt>
                <c:pt idx="29">
                  <c:v>28282.80201605364</c:v>
                </c:pt>
                <c:pt idx="30">
                  <c:v>28491.109131650475</c:v>
                </c:pt>
                <c:pt idx="31">
                  <c:v>28706.359817767225</c:v>
                </c:pt>
                <c:pt idx="32">
                  <c:v>28921.610503883916</c:v>
                </c:pt>
                <c:pt idx="33">
                  <c:v>29129.917619480751</c:v>
                </c:pt>
                <c:pt idx="34">
                  <c:v>29345.168305597501</c:v>
                </c:pt>
                <c:pt idx="35">
                  <c:v>29553.475421194278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C2-4749-88EC-F7B19F83BC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0750832"/>
        <c:axId val="247592512"/>
      </c:lineChart>
      <c:dateAx>
        <c:axId val="1880750832"/>
        <c:scaling>
          <c:orientation val="minMax"/>
        </c:scaling>
        <c:delete val="0"/>
        <c:axPos val="b"/>
        <c:numFmt formatCode="mmm\-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592512"/>
        <c:crosses val="autoZero"/>
        <c:auto val="1"/>
        <c:lblOffset val="100"/>
        <c:baseTimeUnit val="months"/>
      </c:dateAx>
      <c:valAx>
        <c:axId val="24759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0750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Forecast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'Moving Average'!$E$7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'Moving Average'!$D$8:$D$43</c:f>
              <c:numCache>
                <c:formatCode>mmm\-yyyy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'Moving Average'!$E$8:$E$43</c:f>
              <c:numCache>
                <c:formatCode>_(* #,##0_);_(* \(#,##0\);_(* "-"??_);_(@_)</c:formatCode>
                <c:ptCount val="36"/>
                <c:pt idx="0">
                  <c:v>25458.34</c:v>
                </c:pt>
                <c:pt idx="1">
                  <c:v>21639.59</c:v>
                </c:pt>
                <c:pt idx="2">
                  <c:v>21206.799999999999</c:v>
                </c:pt>
                <c:pt idx="3">
                  <c:v>19722.32</c:v>
                </c:pt>
                <c:pt idx="4">
                  <c:v>22483.439999999999</c:v>
                </c:pt>
                <c:pt idx="5">
                  <c:v>22708.27</c:v>
                </c:pt>
                <c:pt idx="6">
                  <c:v>33389.519999999997</c:v>
                </c:pt>
                <c:pt idx="7">
                  <c:v>21518.36</c:v>
                </c:pt>
                <c:pt idx="8">
                  <c:v>17860.240000000002</c:v>
                </c:pt>
                <c:pt idx="9">
                  <c:v>20003.47</c:v>
                </c:pt>
                <c:pt idx="10">
                  <c:v>13003.99</c:v>
                </c:pt>
                <c:pt idx="11">
                  <c:v>43464.07</c:v>
                </c:pt>
                <c:pt idx="12">
                  <c:v>30524.55</c:v>
                </c:pt>
                <c:pt idx="13">
                  <c:v>23327.48</c:v>
                </c:pt>
                <c:pt idx="14">
                  <c:v>20994.73</c:v>
                </c:pt>
                <c:pt idx="15">
                  <c:v>19958.990000000002</c:v>
                </c:pt>
                <c:pt idx="16">
                  <c:v>26215.69</c:v>
                </c:pt>
                <c:pt idx="17">
                  <c:v>25478.68</c:v>
                </c:pt>
                <c:pt idx="18">
                  <c:v>38564.9</c:v>
                </c:pt>
                <c:pt idx="19">
                  <c:v>22013.279999999999</c:v>
                </c:pt>
                <c:pt idx="20">
                  <c:v>19449.8</c:v>
                </c:pt>
                <c:pt idx="21">
                  <c:v>22663.93</c:v>
                </c:pt>
                <c:pt idx="22">
                  <c:v>14876.56</c:v>
                </c:pt>
                <c:pt idx="23">
                  <c:v>43507.53</c:v>
                </c:pt>
                <c:pt idx="24">
                  <c:v>26846</c:v>
                </c:pt>
                <c:pt idx="25">
                  <c:v>24892.850000000002</c:v>
                </c:pt>
                <c:pt idx="26">
                  <c:v>25372.778333333332</c:v>
                </c:pt>
                <c:pt idx="27">
                  <c:v>26359.941388888885</c:v>
                </c:pt>
                <c:pt idx="28">
                  <c:v>26975.943287037036</c:v>
                </c:pt>
                <c:pt idx="29">
                  <c:v>28992.507168209879</c:v>
                </c:pt>
                <c:pt idx="30">
                  <c:v>26573.336696244853</c:v>
                </c:pt>
                <c:pt idx="31">
                  <c:v>26527.892812285663</c:v>
                </c:pt>
                <c:pt idx="32">
                  <c:v>26800.399947666607</c:v>
                </c:pt>
                <c:pt idx="33">
                  <c:v>27038.33688338882</c:v>
                </c:pt>
                <c:pt idx="34">
                  <c:v>27151.40279913881</c:v>
                </c:pt>
                <c:pt idx="35">
                  <c:v>27180.646051155767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AC-4366-AA48-BE1F8F9D014E}"/>
            </c:ext>
          </c:extLst>
        </c:ser>
        <c:ser>
          <c:idx val="1"/>
          <c:order val="1"/>
          <c:tx>
            <c:strRef>
              <c:f>'Moving Average'!$F$7</c:f>
              <c:strCache>
                <c:ptCount val="1"/>
                <c:pt idx="0">
                  <c:v>Moving Average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'Moving Average'!$D$8:$D$43</c:f>
              <c:numCache>
                <c:formatCode>mmm\-yyyy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'Moving Average'!$F$8:$F$43</c:f>
              <c:numCache>
                <c:formatCode>_(* #,##0_);_(* \(#,##0\);_(* "-"??_);_(@_)</c:formatCode>
                <c:ptCount val="36"/>
                <c:pt idx="24">
                  <c:v>26846</c:v>
                </c:pt>
                <c:pt idx="25">
                  <c:v>24892.850000000002</c:v>
                </c:pt>
                <c:pt idx="26">
                  <c:v>25372.778333333332</c:v>
                </c:pt>
                <c:pt idx="27">
                  <c:v>26359.941388888885</c:v>
                </c:pt>
                <c:pt idx="28">
                  <c:v>26975.943287037036</c:v>
                </c:pt>
                <c:pt idx="29">
                  <c:v>28992.507168209879</c:v>
                </c:pt>
                <c:pt idx="30">
                  <c:v>26573.336696244853</c:v>
                </c:pt>
                <c:pt idx="31">
                  <c:v>26527.892812285663</c:v>
                </c:pt>
                <c:pt idx="32">
                  <c:v>26800.399947666607</c:v>
                </c:pt>
                <c:pt idx="33">
                  <c:v>27038.33688338882</c:v>
                </c:pt>
                <c:pt idx="34">
                  <c:v>27151.40279913881</c:v>
                </c:pt>
                <c:pt idx="35">
                  <c:v>27180.646051155767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AC-4366-AA48-BE1F8F9D0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367888"/>
        <c:axId val="2018080352"/>
      </c:lineChart>
      <c:dateAx>
        <c:axId val="2016367888"/>
        <c:scaling>
          <c:orientation val="minMax"/>
        </c:scaling>
        <c:delete val="0"/>
        <c:axPos val="b"/>
        <c:numFmt formatCode="mmm\-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080352"/>
        <c:crosses val="autoZero"/>
        <c:auto val="1"/>
        <c:lblOffset val="100"/>
        <c:baseTimeUnit val="months"/>
      </c:dateAx>
      <c:valAx>
        <c:axId val="201808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36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'FC Sheet Result RAW'!$B$1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'FC Sheet Result RAW'!$B$2:$B$37</c:f>
              <c:numCache>
                <c:formatCode>_(* #,##0_);_(* \(#,##0\);_(* "-"??_);_(@_)</c:formatCode>
                <c:ptCount val="36"/>
                <c:pt idx="0">
                  <c:v>25458.34</c:v>
                </c:pt>
                <c:pt idx="1">
                  <c:v>21639.59</c:v>
                </c:pt>
                <c:pt idx="2">
                  <c:v>21206.799999999999</c:v>
                </c:pt>
                <c:pt idx="3">
                  <c:v>19722.32</c:v>
                </c:pt>
                <c:pt idx="4">
                  <c:v>22483.439999999999</c:v>
                </c:pt>
                <c:pt idx="5">
                  <c:v>22708.27</c:v>
                </c:pt>
                <c:pt idx="6">
                  <c:v>33389.519999999997</c:v>
                </c:pt>
                <c:pt idx="7">
                  <c:v>21518.36</c:v>
                </c:pt>
                <c:pt idx="8">
                  <c:v>17860.240000000002</c:v>
                </c:pt>
                <c:pt idx="9">
                  <c:v>20003.47</c:v>
                </c:pt>
                <c:pt idx="10">
                  <c:v>13003.99</c:v>
                </c:pt>
                <c:pt idx="11">
                  <c:v>43464.07</c:v>
                </c:pt>
                <c:pt idx="12">
                  <c:v>30524.55</c:v>
                </c:pt>
                <c:pt idx="13">
                  <c:v>23327.48</c:v>
                </c:pt>
                <c:pt idx="14">
                  <c:v>20994.73</c:v>
                </c:pt>
                <c:pt idx="15">
                  <c:v>19958.990000000002</c:v>
                </c:pt>
                <c:pt idx="16">
                  <c:v>26215.69</c:v>
                </c:pt>
                <c:pt idx="17">
                  <c:v>25478.68</c:v>
                </c:pt>
                <c:pt idx="18">
                  <c:v>38564.9</c:v>
                </c:pt>
                <c:pt idx="19">
                  <c:v>22013.279999999999</c:v>
                </c:pt>
                <c:pt idx="20">
                  <c:v>19449.8</c:v>
                </c:pt>
                <c:pt idx="21">
                  <c:v>22663.93</c:v>
                </c:pt>
                <c:pt idx="22">
                  <c:v>14876.56</c:v>
                </c:pt>
                <c:pt idx="23">
                  <c:v>43507.53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2B-41B9-851D-CAC98DCD3B2D}"/>
            </c:ext>
          </c:extLst>
        </c:ser>
        <c:ser>
          <c:idx val="1"/>
          <c:order val="1"/>
          <c:tx>
            <c:strRef>
              <c:f>'FC Sheet Result RAW'!$C$1</c:f>
              <c:strCache>
                <c:ptCount val="1"/>
                <c:pt idx="0">
                  <c:v>Forecast(Sales)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'FC Sheet Result RAW'!$A$2:$A$37</c:f>
              <c:numCache>
                <c:formatCode>mmm\-yyyy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'FC Sheet Result RAW'!$C$2:$C$37</c:f>
              <c:numCache>
                <c:formatCode>General</c:formatCode>
                <c:ptCount val="36"/>
                <c:pt idx="23" formatCode="_(* #,##0_);_(* \(#,##0\);_(* &quot;-&quot;??_);_(@_)">
                  <c:v>43507.53</c:v>
                </c:pt>
                <c:pt idx="24" formatCode="_(* #,##0_);_(* \(#,##0\);_(* &quot;-&quot;??_);_(@_)">
                  <c:v>30771.813296307999</c:v>
                </c:pt>
                <c:pt idx="25" formatCode="_(* #,##0_);_(* \(#,##0\);_(* &quot;-&quot;??_);_(@_)">
                  <c:v>23878.615402790812</c:v>
                </c:pt>
                <c:pt idx="26" formatCode="_(* #,##0_);_(* \(#,##0\);_(* &quot;-&quot;??_);_(@_)">
                  <c:v>21475.614063363064</c:v>
                </c:pt>
                <c:pt idx="27" formatCode="_(* #,##0_);_(* \(#,##0\);_(* &quot;-&quot;??_);_(@_)">
                  <c:v>20214.75365203543</c:v>
                </c:pt>
                <c:pt idx="28" formatCode="_(* #,##0_);_(* \(#,##0\);_(* &quot;-&quot;??_);_(@_)">
                  <c:v>26157.120283364675</c:v>
                </c:pt>
                <c:pt idx="29" formatCode="_(* #,##0_);_(* \(#,##0\);_(* &quot;-&quot;??_);_(@_)">
                  <c:v>25484.306812692437</c:v>
                </c:pt>
                <c:pt idx="30" formatCode="_(* #,##0_);_(* \(#,##0\);_(* &quot;-&quot;??_);_(@_)">
                  <c:v>37361.925542725927</c:v>
                </c:pt>
                <c:pt idx="31" formatCode="_(* #,##0_);_(* \(#,##0\);_(* &quot;-&quot;??_);_(@_)">
                  <c:v>23096.797210882673</c:v>
                </c:pt>
                <c:pt idx="32" formatCode="_(* #,##0_);_(* \(#,##0\);_(* &quot;-&quot;??_);_(@_)">
                  <c:v>20000.961527668413</c:v>
                </c:pt>
                <c:pt idx="33" formatCode="_(* #,##0_);_(* \(#,##0\);_(* &quot;-&quot;??_);_(@_)">
                  <c:v>22624.919172026392</c:v>
                </c:pt>
                <c:pt idx="34" formatCode="_(* #,##0_);_(* \(#,##0\);_(* &quot;-&quot;??_);_(@_)">
                  <c:v>15240.720408273613</c:v>
                </c:pt>
                <c:pt idx="35" formatCode="_(* #,##0_);_(* \(#,##0\);_(* &quot;-&quot;??_);_(@_)">
                  <c:v>45625.342416114945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2B-41B9-851D-CAC98DCD3B2D}"/>
            </c:ext>
          </c:extLst>
        </c:ser>
        <c:ser>
          <c:idx val="2"/>
          <c:order val="2"/>
          <c:tx>
            <c:strRef>
              <c:f>'FC Sheet Result RAW'!$D$1</c:f>
              <c:strCache>
                <c:ptCount val="1"/>
                <c:pt idx="0">
                  <c:v>Lower Confidence Bound(Sales)</c:v>
                </c:pt>
              </c:strCache>
            </c:strRef>
          </c:tx>
          <c:spPr>
            <a:ln w="127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'FC Sheet Result RAW'!$A$2:$A$37</c:f>
              <c:numCache>
                <c:formatCode>mmm\-yyyy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'FC Sheet Result RAW'!$D$2:$D$37</c:f>
              <c:numCache>
                <c:formatCode>General</c:formatCode>
                <c:ptCount val="36"/>
                <c:pt idx="23" formatCode="_(* #,##0_);_(* \(#,##0\);_(* &quot;-&quot;??_);_(@_)">
                  <c:v>43507.53</c:v>
                </c:pt>
                <c:pt idx="24" formatCode="_(* #,##0_);_(* \(#,##0\);_(* &quot;-&quot;??_);_(@_)">
                  <c:v>27945.7298923255</c:v>
                </c:pt>
                <c:pt idx="25" formatCode="_(* #,##0_);_(* \(#,##0\);_(* &quot;-&quot;??_);_(@_)">
                  <c:v>20074.617908388525</c:v>
                </c:pt>
                <c:pt idx="26" formatCode="_(* #,##0_);_(* \(#,##0\);_(* &quot;-&quot;??_);_(@_)">
                  <c:v>16896.482423614543</c:v>
                </c:pt>
                <c:pt idx="27" formatCode="_(* #,##0_);_(* \(#,##0\);_(* &quot;-&quot;??_);_(@_)">
                  <c:v>14972.529668844578</c:v>
                </c:pt>
                <c:pt idx="28" formatCode="_(* #,##0_);_(* \(#,##0\);_(* &quot;-&quot;??_);_(@_)">
                  <c:v>20325.49872</c:v>
                </c:pt>
                <c:pt idx="29" formatCode="_(* #,##0_);_(* \(#,##0\);_(* &quot;-&quot;??_);_(@_)">
                  <c:v>19116.484904636567</c:v>
                </c:pt>
                <c:pt idx="30" formatCode="_(* #,##0_);_(* \(#,##0\);_(* &quot;-&quot;??_);_(@_)">
                  <c:v>30498.619805205159</c:v>
                </c:pt>
                <c:pt idx="31" formatCode="_(* #,##0_);_(* \(#,##0\);_(* &quot;-&quot;??_);_(@_)">
                  <c:v>15770.457373439815</c:v>
                </c:pt>
                <c:pt idx="32" formatCode="_(* #,##0_);_(* \(#,##0\);_(* &quot;-&quot;??_);_(@_)">
                  <c:v>12238.227400618758</c:v>
                </c:pt>
                <c:pt idx="33" formatCode="_(* #,##0_);_(* \(#,##0\);_(* &quot;-&quot;??_);_(@_)">
                  <c:v>14448.163167298255</c:v>
                </c:pt>
                <c:pt idx="34" formatCode="_(* #,##0_);_(* \(#,##0\);_(* &quot;-&quot;??_);_(@_)">
                  <c:v>6669.0715419243879</c:v>
                </c:pt>
                <c:pt idx="35" formatCode="_(* #,##0_);_(* \(#,##0\);_(* &quot;-&quot;??_);_(@_)">
                  <c:v>36675.396400515689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2B-41B9-851D-CAC98DCD3B2D}"/>
            </c:ext>
          </c:extLst>
        </c:ser>
        <c:ser>
          <c:idx val="3"/>
          <c:order val="3"/>
          <c:tx>
            <c:strRef>
              <c:f>'FC Sheet Result RAW'!$E$1</c:f>
              <c:strCache>
                <c:ptCount val="1"/>
                <c:pt idx="0">
                  <c:v>Upper Confidence Bound(Sales)</c:v>
                </c:pt>
              </c:strCache>
            </c:strRef>
          </c:tx>
          <c:spPr>
            <a:ln w="127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'FC Sheet Result RAW'!$A$2:$A$37</c:f>
              <c:numCache>
                <c:formatCode>mmm\-yyyy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'FC Sheet Result RAW'!$E$2:$E$37</c:f>
              <c:numCache>
                <c:formatCode>General</c:formatCode>
                <c:ptCount val="36"/>
                <c:pt idx="23" formatCode="_(* #,##0_);_(* \(#,##0\);_(* &quot;-&quot;??_);_(@_)">
                  <c:v>43507.53</c:v>
                </c:pt>
                <c:pt idx="24" formatCode="_(* #,##0_);_(* \(#,##0\);_(* &quot;-&quot;??_);_(@_)">
                  <c:v>33597.896700290497</c:v>
                </c:pt>
                <c:pt idx="25" formatCode="_(* #,##0_);_(* \(#,##0\);_(* &quot;-&quot;??_);_(@_)">
                  <c:v>27682.612897193099</c:v>
                </c:pt>
                <c:pt idx="26" formatCode="_(* #,##0_);_(* \(#,##0\);_(* &quot;-&quot;??_);_(@_)">
                  <c:v>26054.745703111585</c:v>
                </c:pt>
                <c:pt idx="27" formatCode="_(* #,##0_);_(* \(#,##0\);_(* &quot;-&quot;??_);_(@_)">
                  <c:v>25456.977635226282</c:v>
                </c:pt>
                <c:pt idx="28" formatCode="_(* #,##0_);_(* \(#,##0\);_(* &quot;-&quot;??_);_(@_)">
                  <c:v>31988.74184672935</c:v>
                </c:pt>
                <c:pt idx="29" formatCode="_(* #,##0_);_(* \(#,##0\);_(* &quot;-&quot;??_);_(@_)">
                  <c:v>31852.128720748307</c:v>
                </c:pt>
                <c:pt idx="30" formatCode="_(* #,##0_);_(* \(#,##0\);_(* &quot;-&quot;??_);_(@_)">
                  <c:v>44225.231280246691</c:v>
                </c:pt>
                <c:pt idx="31" formatCode="_(* #,##0_);_(* \(#,##0\);_(* &quot;-&quot;??_);_(@_)">
                  <c:v>30423.13704832553</c:v>
                </c:pt>
                <c:pt idx="32" formatCode="_(* #,##0_);_(* \(#,##0\);_(* &quot;-&quot;??_);_(@_)">
                  <c:v>27763.695654718067</c:v>
                </c:pt>
                <c:pt idx="33" formatCode="_(* #,##0_);_(* \(#,##0\);_(* &quot;-&quot;??_);_(@_)">
                  <c:v>30801.675176754528</c:v>
                </c:pt>
                <c:pt idx="34" formatCode="_(* #,##0_);_(* \(#,##0\);_(* &quot;-&quot;??_);_(@_)">
                  <c:v>23812.369274622841</c:v>
                </c:pt>
                <c:pt idx="35" formatCode="_(* #,##0_);_(* \(#,##0\);_(* &quot;-&quot;??_);_(@_)">
                  <c:v>54575.288431714202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2B-41B9-851D-CAC98DCD3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972480"/>
        <c:axId val="908909552"/>
      </c:lineChart>
      <c:catAx>
        <c:axId val="2130972480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8909552"/>
        <c:crosses val="autoZero"/>
        <c:auto val="1"/>
        <c:lblAlgn val="ctr"/>
        <c:lblOffset val="100"/>
        <c:noMultiLvlLbl val="0"/>
      </c:catAx>
      <c:valAx>
        <c:axId val="908909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097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Sales Forecast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'Sales FC'!$B$15</c:f>
              <c:strCache>
                <c:ptCount val="1"/>
                <c:pt idx="0">
                  <c:v>Sales Revenue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'Sales FC'!$C$14:$N$14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'Sales FC'!$C$15:$N$15</c:f>
              <c:numCache>
                <c:formatCode>_(* #,##0_);_(* \(#,##0\);_(* "-"??_);_(@_)</c:formatCode>
                <c:ptCount val="12"/>
                <c:pt idx="0">
                  <c:v>62363459.529095985</c:v>
                </c:pt>
                <c:pt idx="1">
                  <c:v>58307186.96605511</c:v>
                </c:pt>
                <c:pt idx="2">
                  <c:v>49322647.336356364</c:v>
                </c:pt>
                <c:pt idx="3">
                  <c:v>50376712.659783058</c:v>
                </c:pt>
                <c:pt idx="4">
                  <c:v>60517795.975764483</c:v>
                </c:pt>
                <c:pt idx="5">
                  <c:v>52642242.404870883</c:v>
                </c:pt>
                <c:pt idx="6">
                  <c:v>70490285.538113326</c:v>
                </c:pt>
                <c:pt idx="7">
                  <c:v>69595880.611962393</c:v>
                </c:pt>
                <c:pt idx="8">
                  <c:v>79542688.178607464</c:v>
                </c:pt>
                <c:pt idx="9">
                  <c:v>43364806.555841289</c:v>
                </c:pt>
                <c:pt idx="10">
                  <c:v>51405699.40090955</c:v>
                </c:pt>
                <c:pt idx="11">
                  <c:v>59284102.231342599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4B-40E2-935D-78FE919EBF89}"/>
            </c:ext>
          </c:extLst>
        </c:ser>
        <c:ser>
          <c:idx val="1"/>
          <c:order val="1"/>
          <c:tx>
            <c:strRef>
              <c:f>'Sales FC'!$B$16</c:f>
              <c:strCache>
                <c:ptCount val="1"/>
                <c:pt idx="0">
                  <c:v>Sales Plan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'Sales FC'!$C$14:$N$14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'Sales FC'!$C$16:$N$16</c:f>
              <c:numCache>
                <c:formatCode>_(* #,##0_);_(* \(#,##0\);_(* "-"??_);_(@_)</c:formatCode>
                <c:ptCount val="12"/>
                <c:pt idx="0">
                  <c:v>59723148.278399996</c:v>
                </c:pt>
                <c:pt idx="1">
                  <c:v>52406737.200000003</c:v>
                </c:pt>
                <c:pt idx="2">
                  <c:v>48813131.584000006</c:v>
                </c:pt>
                <c:pt idx="3">
                  <c:v>50942692.505599998</c:v>
                </c:pt>
                <c:pt idx="4">
                  <c:v>65294274.339199997</c:v>
                </c:pt>
                <c:pt idx="5">
                  <c:v>52062235.209600002</c:v>
                </c:pt>
                <c:pt idx="6">
                  <c:v>71343230.694400012</c:v>
                </c:pt>
                <c:pt idx="7">
                  <c:v>75538301.993599996</c:v>
                </c:pt>
                <c:pt idx="8">
                  <c:v>74019517.465599999</c:v>
                </c:pt>
                <c:pt idx="9">
                  <c:v>49063147.280000001</c:v>
                </c:pt>
                <c:pt idx="10">
                  <c:v>52078137.843200006</c:v>
                </c:pt>
                <c:pt idx="11">
                  <c:v>60609763.222400002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4B-40E2-935D-78FE919EB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0479776"/>
        <c:axId val="996937472"/>
      </c:lineChart>
      <c:catAx>
        <c:axId val="1000479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6937472"/>
        <c:crosses val="autoZero"/>
        <c:auto val="1"/>
        <c:lblAlgn val="ctr"/>
        <c:lblOffset val="100"/>
        <c:noMultiLvlLbl val="0"/>
      </c:catAx>
      <c:valAx>
        <c:axId val="99693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0479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260350</xdr:colOff>
      <xdr:row>7</xdr:row>
      <xdr:rowOff>4</xdr:rowOff>
    </xdr:from>
    <xdr:to>
      <xdr:col>13</xdr:col>
      <xdr:colOff>577850</xdr:colOff>
      <xdr:row>25</xdr:row>
      <xdr:rowOff>114304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D91F432-ABB6-4088-9C9D-34E57164E5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311150</xdr:colOff>
      <xdr:row>9</xdr:row>
      <xdr:rowOff>130179</xdr:rowOff>
    </xdr:from>
    <xdr:to>
      <xdr:col>14</xdr:col>
      <xdr:colOff>6350</xdr:colOff>
      <xdr:row>28</xdr:row>
      <xdr:rowOff>98429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B9B3CA-EA60-4081-9E54-AE7343FBFD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166687</xdr:colOff>
      <xdr:row>1</xdr:row>
      <xdr:rowOff>185737</xdr:rowOff>
    </xdr:from>
    <xdr:to>
      <xdr:col>15</xdr:col>
      <xdr:colOff>204787</xdr:colOff>
      <xdr:row>17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5EBF93-D6DD-4E36-A126-14F9C44F22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127000</xdr:colOff>
      <xdr:row>16</xdr:row>
      <xdr:rowOff>133350</xdr:rowOff>
    </xdr:from>
    <xdr:to>
      <xdr:col>13</xdr:col>
      <xdr:colOff>615950</xdr:colOff>
      <xdr:row>34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CDB40F-0767-4C9B-8308-B5A3D658C8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E37" totalsRowShown="0">
  <autoFilter ref="A1:E37"/>
  <tableColumns count="5">
    <tableColumn id="1" name="Period" dataDxfId="3"/>
    <tableColumn id="2" name="Sales"/>
    <tableColumn id="3" name="Forecast(Sales)" dataDxfId="2">
      <calculatedColumnFormula>_xlfn.FORECAST.ETS(A2,$B$2:$B$25,$A$2:$A$25,12,1)</calculatedColumnFormula>
    </tableColumn>
    <tableColumn id="4" name="Lower Confidence Bound(Sales)" dataDxfId="1">
      <calculatedColumnFormula>C2-_xlfn.FORECAST.ETS.CONFINT(A2,$B$2:$B$25,$A$2:$A$25,0.95,12,1)</calculatedColumnFormula>
    </tableColumn>
    <tableColumn id="5" name="Upper Confidence Bound(Sales)" dataDxfId="0">
      <calculatedColumnFormula>C2+_xlfn.FORECAST.ETS.CONFINT(A2,$B$2:$B$25,$A$2:$A$25,0.95,12,1)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1"/>
  <sheetViews>
    <sheetView showGridLines="0" zoomScaleNormal="100" workbookViewId="0">
      <pane ySplit="5" topLeftCell="A6" activePane="bottomLeft" state="frozen"/>
      <selection pane="bottomLeft" activeCell="P17" sqref="P17"/>
    </sheetView>
  </sheetViews>
  <sheetFormatPr defaultRowHeight="11.25" x14ac:dyDescent="0.2"/>
  <cols>
    <col min="1" max="1" width="2" style="1" customWidth="1"/>
    <col min="2" max="2" width="6" style="1" bestFit="1" customWidth="1"/>
    <col min="3" max="3" width="4.5703125" style="1" bestFit="1" customWidth="1"/>
    <col min="4" max="4" width="8.7109375" style="1" bestFit="1" customWidth="1"/>
    <col min="5" max="5" width="6.85546875" style="1" bestFit="1" customWidth="1"/>
    <col min="6" max="6" width="8.7109375" style="1" customWidth="1"/>
    <col min="7" max="7" width="10.140625" style="1" customWidth="1"/>
    <col min="8" max="8" width="7.85546875" style="1" customWidth="1"/>
    <col min="9" max="16384" width="9.140625" style="1"/>
  </cols>
  <sheetData>
    <row r="2" spans="2:9" ht="15.75" x14ac:dyDescent="0.25">
      <c r="B2" s="2" t="s">
        <v>0</v>
      </c>
      <c r="C2" s="2"/>
      <c r="D2" s="2"/>
    </row>
    <row r="3" spans="2:9" ht="12" x14ac:dyDescent="0.2">
      <c r="B3" s="4" t="s">
        <v>1</v>
      </c>
      <c r="C3" s="4"/>
      <c r="D3" s="4"/>
    </row>
    <row r="5" spans="2:9" ht="22.5" x14ac:dyDescent="0.2">
      <c r="B5" s="12" t="s">
        <v>2</v>
      </c>
      <c r="C5" s="12" t="s">
        <v>4</v>
      </c>
      <c r="D5" s="12" t="s">
        <v>6</v>
      </c>
      <c r="E5" s="12" t="s">
        <v>3</v>
      </c>
      <c r="F5" s="13" t="s">
        <v>7</v>
      </c>
      <c r="G5" s="13" t="s">
        <v>9</v>
      </c>
      <c r="H5" s="14" t="s">
        <v>8</v>
      </c>
    </row>
    <row r="6" spans="2:9" x14ac:dyDescent="0.2">
      <c r="B6" s="1">
        <v>1</v>
      </c>
      <c r="C6" s="7">
        <v>2019</v>
      </c>
      <c r="D6" s="15">
        <f>DATE(C6,B6,1)</f>
        <v>43466</v>
      </c>
      <c r="E6" s="9">
        <v>25458.34</v>
      </c>
      <c r="F6" s="11"/>
      <c r="G6" s="11"/>
      <c r="H6" s="11"/>
    </row>
    <row r="7" spans="2:9" x14ac:dyDescent="0.2">
      <c r="B7" s="1">
        <v>2</v>
      </c>
      <c r="C7" s="7">
        <v>2019</v>
      </c>
      <c r="D7" s="15">
        <f t="shared" ref="D7:D41" si="0">DATE(C7,B7,1)</f>
        <v>43497</v>
      </c>
      <c r="E7" s="9">
        <v>21639.59</v>
      </c>
      <c r="F7" s="11"/>
      <c r="G7" s="11"/>
      <c r="H7" s="11"/>
    </row>
    <row r="8" spans="2:9" x14ac:dyDescent="0.2">
      <c r="B8" s="1">
        <v>3</v>
      </c>
      <c r="C8" s="7">
        <v>2019</v>
      </c>
      <c r="D8" s="15">
        <f t="shared" si="0"/>
        <v>43525</v>
      </c>
      <c r="E8" s="9">
        <v>21206.799999999999</v>
      </c>
      <c r="F8" s="11"/>
      <c r="G8" s="11"/>
      <c r="H8" s="11"/>
    </row>
    <row r="9" spans="2:9" x14ac:dyDescent="0.2">
      <c r="B9" s="1">
        <v>4</v>
      </c>
      <c r="C9" s="7">
        <v>2019</v>
      </c>
      <c r="D9" s="15">
        <f t="shared" si="0"/>
        <v>43556</v>
      </c>
      <c r="E9" s="9">
        <v>19722.32</v>
      </c>
      <c r="F9" s="11"/>
      <c r="I9" s="29"/>
    </row>
    <row r="10" spans="2:9" x14ac:dyDescent="0.2">
      <c r="B10" s="1">
        <v>5</v>
      </c>
      <c r="C10" s="7">
        <v>2019</v>
      </c>
      <c r="D10" s="15">
        <f t="shared" si="0"/>
        <v>43586</v>
      </c>
      <c r="E10" s="9">
        <v>22483.439999999999</v>
      </c>
      <c r="F10" s="11"/>
      <c r="I10" s="28"/>
    </row>
    <row r="11" spans="2:9" x14ac:dyDescent="0.2">
      <c r="B11" s="1">
        <v>6</v>
      </c>
      <c r="C11" s="7">
        <v>2019</v>
      </c>
      <c r="D11" s="15">
        <f t="shared" si="0"/>
        <v>43617</v>
      </c>
      <c r="E11" s="9">
        <v>22708.27</v>
      </c>
      <c r="F11" s="11"/>
      <c r="G11" s="11"/>
      <c r="H11" s="11"/>
    </row>
    <row r="12" spans="2:9" x14ac:dyDescent="0.2">
      <c r="B12" s="1">
        <v>7</v>
      </c>
      <c r="C12" s="7">
        <v>2019</v>
      </c>
      <c r="D12" s="15">
        <f t="shared" si="0"/>
        <v>43647</v>
      </c>
      <c r="E12" s="9">
        <v>33389.519999999997</v>
      </c>
      <c r="F12" s="11"/>
      <c r="G12" s="11"/>
      <c r="H12" s="11"/>
    </row>
    <row r="13" spans="2:9" x14ac:dyDescent="0.2">
      <c r="B13" s="1">
        <v>8</v>
      </c>
      <c r="C13" s="7">
        <v>2019</v>
      </c>
      <c r="D13" s="15">
        <f t="shared" si="0"/>
        <v>43678</v>
      </c>
      <c r="E13" s="9">
        <v>21518.36</v>
      </c>
      <c r="F13" s="11"/>
      <c r="G13" s="11"/>
      <c r="H13" s="11"/>
    </row>
    <row r="14" spans="2:9" x14ac:dyDescent="0.2">
      <c r="B14" s="1">
        <v>9</v>
      </c>
      <c r="C14" s="7">
        <v>2019</v>
      </c>
      <c r="D14" s="15">
        <f t="shared" si="0"/>
        <v>43709</v>
      </c>
      <c r="E14" s="9">
        <v>17860.240000000002</v>
      </c>
      <c r="F14" s="11"/>
      <c r="G14" s="11"/>
      <c r="H14" s="11"/>
    </row>
    <row r="15" spans="2:9" x14ac:dyDescent="0.2">
      <c r="B15" s="1">
        <v>10</v>
      </c>
      <c r="C15" s="7">
        <v>2019</v>
      </c>
      <c r="D15" s="15">
        <f t="shared" si="0"/>
        <v>43739</v>
      </c>
      <c r="E15" s="9">
        <v>20003.47</v>
      </c>
      <c r="F15" s="11"/>
      <c r="G15" s="11"/>
      <c r="H15" s="11"/>
    </row>
    <row r="16" spans="2:9" x14ac:dyDescent="0.2">
      <c r="B16" s="1">
        <v>11</v>
      </c>
      <c r="C16" s="7">
        <v>2019</v>
      </c>
      <c r="D16" s="15">
        <f t="shared" si="0"/>
        <v>43770</v>
      </c>
      <c r="E16" s="9">
        <v>13003.99</v>
      </c>
      <c r="F16" s="11"/>
      <c r="G16" s="11"/>
      <c r="H16" s="11"/>
    </row>
    <row r="17" spans="2:12" x14ac:dyDescent="0.2">
      <c r="B17" s="1">
        <v>12</v>
      </c>
      <c r="C17" s="7">
        <v>2019</v>
      </c>
      <c r="D17" s="15">
        <f t="shared" si="0"/>
        <v>43800</v>
      </c>
      <c r="E17" s="9">
        <v>43464.07</v>
      </c>
      <c r="F17" s="11"/>
      <c r="G17" s="11"/>
      <c r="H17" s="11"/>
    </row>
    <row r="18" spans="2:12" x14ac:dyDescent="0.2">
      <c r="B18" s="1">
        <v>1</v>
      </c>
      <c r="C18" s="7">
        <v>2020</v>
      </c>
      <c r="D18" s="15">
        <f t="shared" si="0"/>
        <v>43831</v>
      </c>
      <c r="E18" s="9">
        <v>30524.55</v>
      </c>
      <c r="F18" s="11"/>
      <c r="G18" s="11"/>
      <c r="H18" s="11"/>
    </row>
    <row r="19" spans="2:12" x14ac:dyDescent="0.2">
      <c r="B19" s="1">
        <v>2</v>
      </c>
      <c r="C19" s="7">
        <v>2020</v>
      </c>
      <c r="D19" s="15">
        <f t="shared" si="0"/>
        <v>43862</v>
      </c>
      <c r="E19" s="9">
        <v>23327.48</v>
      </c>
      <c r="F19" s="11"/>
      <c r="G19" s="11"/>
      <c r="H19" s="11"/>
    </row>
    <row r="20" spans="2:12" x14ac:dyDescent="0.2">
      <c r="B20" s="1">
        <v>3</v>
      </c>
      <c r="C20" s="7">
        <v>2020</v>
      </c>
      <c r="D20" s="15">
        <f t="shared" si="0"/>
        <v>43891</v>
      </c>
      <c r="E20" s="9">
        <v>20994.73</v>
      </c>
      <c r="F20" s="11"/>
      <c r="G20" s="11"/>
      <c r="H20" s="11"/>
    </row>
    <row r="21" spans="2:12" x14ac:dyDescent="0.2">
      <c r="B21" s="1">
        <v>4</v>
      </c>
      <c r="C21" s="7">
        <v>2020</v>
      </c>
      <c r="D21" s="15">
        <f t="shared" si="0"/>
        <v>43922</v>
      </c>
      <c r="E21" s="9">
        <v>19958.990000000002</v>
      </c>
      <c r="F21" s="11"/>
      <c r="G21" s="11"/>
      <c r="H21" s="11"/>
    </row>
    <row r="22" spans="2:12" x14ac:dyDescent="0.2">
      <c r="B22" s="1">
        <v>5</v>
      </c>
      <c r="C22" s="7">
        <v>2020</v>
      </c>
      <c r="D22" s="15">
        <f t="shared" si="0"/>
        <v>43952</v>
      </c>
      <c r="E22" s="9">
        <v>26215.69</v>
      </c>
      <c r="F22" s="11"/>
      <c r="G22" s="11"/>
      <c r="H22" s="11"/>
    </row>
    <row r="23" spans="2:12" x14ac:dyDescent="0.2">
      <c r="B23" s="1">
        <v>6</v>
      </c>
      <c r="C23" s="7">
        <v>2020</v>
      </c>
      <c r="D23" s="15">
        <f t="shared" si="0"/>
        <v>43983</v>
      </c>
      <c r="E23" s="9">
        <v>25478.68</v>
      </c>
      <c r="F23" s="11"/>
      <c r="G23" s="11"/>
      <c r="H23" s="11"/>
    </row>
    <row r="24" spans="2:12" x14ac:dyDescent="0.2">
      <c r="B24" s="24">
        <v>7</v>
      </c>
      <c r="C24" s="25">
        <v>2020</v>
      </c>
      <c r="D24" s="26">
        <f t="shared" si="0"/>
        <v>44013</v>
      </c>
      <c r="E24" s="27">
        <v>38564.9</v>
      </c>
      <c r="F24" s="11"/>
      <c r="G24" s="11"/>
      <c r="H24" s="11"/>
    </row>
    <row r="25" spans="2:12" x14ac:dyDescent="0.2">
      <c r="B25" s="1">
        <v>8</v>
      </c>
      <c r="C25" s="7">
        <v>2020</v>
      </c>
      <c r="D25" s="15">
        <f t="shared" si="0"/>
        <v>44044</v>
      </c>
      <c r="E25" s="9">
        <v>22013.279999999999</v>
      </c>
      <c r="F25" s="11"/>
      <c r="G25" s="11"/>
      <c r="H25" s="11"/>
    </row>
    <row r="26" spans="2:12" x14ac:dyDescent="0.2">
      <c r="B26" s="1">
        <v>9</v>
      </c>
      <c r="C26" s="7">
        <v>2020</v>
      </c>
      <c r="D26" s="15">
        <f t="shared" si="0"/>
        <v>44075</v>
      </c>
      <c r="E26" s="9">
        <v>19449.8</v>
      </c>
      <c r="F26" s="11"/>
      <c r="G26" s="11"/>
      <c r="H26" s="11"/>
    </row>
    <row r="27" spans="2:12" x14ac:dyDescent="0.2">
      <c r="B27" s="1">
        <v>10</v>
      </c>
      <c r="C27" s="7">
        <v>2020</v>
      </c>
      <c r="D27" s="15">
        <f t="shared" si="0"/>
        <v>44105</v>
      </c>
      <c r="E27" s="9">
        <v>22663.93</v>
      </c>
      <c r="F27" s="11"/>
      <c r="G27" s="11"/>
      <c r="H27" s="11"/>
    </row>
    <row r="28" spans="2:12" x14ac:dyDescent="0.2">
      <c r="B28" s="1">
        <v>11</v>
      </c>
      <c r="C28" s="7">
        <v>2020</v>
      </c>
      <c r="D28" s="15">
        <f t="shared" si="0"/>
        <v>44136</v>
      </c>
      <c r="E28" s="9">
        <v>14876.56</v>
      </c>
      <c r="F28" s="11"/>
      <c r="G28" s="11"/>
      <c r="H28" s="11"/>
      <c r="J28" s="3"/>
    </row>
    <row r="29" spans="2:12" x14ac:dyDescent="0.2">
      <c r="B29" s="24">
        <v>12</v>
      </c>
      <c r="C29" s="25">
        <v>2020</v>
      </c>
      <c r="D29" s="26">
        <f t="shared" si="0"/>
        <v>44166</v>
      </c>
      <c r="E29" s="27">
        <v>43507.53</v>
      </c>
      <c r="F29" s="11">
        <f>E29</f>
        <v>43507.53</v>
      </c>
      <c r="G29" s="11"/>
      <c r="H29" s="11"/>
      <c r="J29" s="3"/>
      <c r="K29" s="17"/>
    </row>
    <row r="30" spans="2:12" x14ac:dyDescent="0.2">
      <c r="B30" s="6">
        <v>1</v>
      </c>
      <c r="C30" s="8">
        <v>2021</v>
      </c>
      <c r="D30" s="16">
        <f t="shared" si="0"/>
        <v>44197</v>
      </c>
      <c r="E30" s="6"/>
      <c r="F30" s="9">
        <f>_xlfn.FORECAST.LINEAR(D30,$E$6:$E$29,$D$6:$D$29)</f>
        <v>27234.322867549665</v>
      </c>
      <c r="G30" s="9">
        <f>6.9436*D30-279651</f>
        <v>27235.289199999999</v>
      </c>
      <c r="H30" s="9">
        <f>$L$30*D30+$L$31</f>
        <v>27234.322867549665</v>
      </c>
      <c r="K30" s="11" t="s">
        <v>13</v>
      </c>
      <c r="L30" s="30">
        <f>SLOPE(E6:E29,D6:D29)</f>
        <v>6.9435705198942044</v>
      </c>
    </row>
    <row r="31" spans="2:12" x14ac:dyDescent="0.2">
      <c r="B31" s="6">
        <v>2</v>
      </c>
      <c r="C31" s="8">
        <v>2021</v>
      </c>
      <c r="D31" s="16">
        <f t="shared" si="0"/>
        <v>44228</v>
      </c>
      <c r="E31" s="6"/>
      <c r="F31" s="9">
        <f t="shared" ref="F31:F41" si="1">_xlfn.FORECAST.LINEAR(D31,$E$6:$E$29,$D$6:$D$29)</f>
        <v>27449.573553666356</v>
      </c>
      <c r="G31" s="9">
        <f t="shared" ref="G31:G41" si="2">6.9436*D31-279651</f>
        <v>27450.540800000017</v>
      </c>
      <c r="H31" s="9">
        <f t="shared" ref="H31:H41" si="3">$L$30*D31+$L$31</f>
        <v>27449.573553666356</v>
      </c>
      <c r="K31" s="11" t="s">
        <v>14</v>
      </c>
      <c r="L31" s="11">
        <f>INTERCEPT(E6:E29,D6:D29)</f>
        <v>-279650.66340021451</v>
      </c>
    </row>
    <row r="32" spans="2:12" x14ac:dyDescent="0.2">
      <c r="B32" s="6">
        <v>3</v>
      </c>
      <c r="C32" s="8">
        <v>2021</v>
      </c>
      <c r="D32" s="16">
        <f t="shared" si="0"/>
        <v>44256</v>
      </c>
      <c r="E32" s="6"/>
      <c r="F32" s="9">
        <f t="shared" si="1"/>
        <v>27643.993528223422</v>
      </c>
      <c r="G32" s="9">
        <f t="shared" si="2"/>
        <v>27644.961599999981</v>
      </c>
      <c r="H32" s="9">
        <f t="shared" si="3"/>
        <v>27643.993528223422</v>
      </c>
    </row>
    <row r="33" spans="2:8" x14ac:dyDescent="0.2">
      <c r="B33" s="6">
        <v>4</v>
      </c>
      <c r="C33" s="8">
        <v>2021</v>
      </c>
      <c r="D33" s="16">
        <f t="shared" si="0"/>
        <v>44287</v>
      </c>
      <c r="E33" s="6"/>
      <c r="F33" s="9">
        <f t="shared" si="1"/>
        <v>27859.244214340113</v>
      </c>
      <c r="G33" s="9">
        <f t="shared" si="2"/>
        <v>27860.213199999998</v>
      </c>
      <c r="H33" s="9">
        <f t="shared" si="3"/>
        <v>27859.244214340113</v>
      </c>
    </row>
    <row r="34" spans="2:8" x14ac:dyDescent="0.2">
      <c r="B34" s="6">
        <v>5</v>
      </c>
      <c r="C34" s="8">
        <v>2021</v>
      </c>
      <c r="D34" s="16">
        <f t="shared" si="0"/>
        <v>44317</v>
      </c>
      <c r="E34" s="6"/>
      <c r="F34" s="9">
        <f t="shared" si="1"/>
        <v>28067.551329936949</v>
      </c>
      <c r="G34" s="9">
        <f t="shared" si="2"/>
        <v>28068.521200000017</v>
      </c>
      <c r="H34" s="9">
        <f t="shared" si="3"/>
        <v>28067.551329936949</v>
      </c>
    </row>
    <row r="35" spans="2:8" x14ac:dyDescent="0.2">
      <c r="B35" s="6">
        <v>6</v>
      </c>
      <c r="C35" s="8">
        <v>2021</v>
      </c>
      <c r="D35" s="16">
        <f t="shared" si="0"/>
        <v>44348</v>
      </c>
      <c r="E35" s="6"/>
      <c r="F35" s="9">
        <f t="shared" si="1"/>
        <v>28282.80201605364</v>
      </c>
      <c r="G35" s="9">
        <f t="shared" si="2"/>
        <v>28283.772799999977</v>
      </c>
      <c r="H35" s="9">
        <f t="shared" si="3"/>
        <v>28282.80201605364</v>
      </c>
    </row>
    <row r="36" spans="2:8" x14ac:dyDescent="0.2">
      <c r="B36" s="6">
        <v>7</v>
      </c>
      <c r="C36" s="8">
        <v>2021</v>
      </c>
      <c r="D36" s="16">
        <f t="shared" si="0"/>
        <v>44378</v>
      </c>
      <c r="E36" s="6"/>
      <c r="F36" s="9">
        <f t="shared" si="1"/>
        <v>28491.109131650475</v>
      </c>
      <c r="G36" s="9">
        <f t="shared" si="2"/>
        <v>28492.080799999996</v>
      </c>
      <c r="H36" s="9">
        <f t="shared" si="3"/>
        <v>28491.109131650475</v>
      </c>
    </row>
    <row r="37" spans="2:8" x14ac:dyDescent="0.2">
      <c r="B37" s="6">
        <v>8</v>
      </c>
      <c r="C37" s="8">
        <v>2021</v>
      </c>
      <c r="D37" s="16">
        <f t="shared" si="0"/>
        <v>44409</v>
      </c>
      <c r="E37" s="6"/>
      <c r="F37" s="9">
        <f t="shared" si="1"/>
        <v>28706.359817767225</v>
      </c>
      <c r="G37" s="9">
        <f t="shared" si="2"/>
        <v>28707.332400000014</v>
      </c>
      <c r="H37" s="9">
        <f t="shared" si="3"/>
        <v>28706.359817767225</v>
      </c>
    </row>
    <row r="38" spans="2:8" x14ac:dyDescent="0.2">
      <c r="B38" s="6">
        <v>9</v>
      </c>
      <c r="C38" s="8">
        <v>2021</v>
      </c>
      <c r="D38" s="16">
        <f t="shared" si="0"/>
        <v>44440</v>
      </c>
      <c r="E38" s="6"/>
      <c r="F38" s="9">
        <f t="shared" si="1"/>
        <v>28921.610503883916</v>
      </c>
      <c r="G38" s="9">
        <f t="shared" si="2"/>
        <v>28922.583999999973</v>
      </c>
      <c r="H38" s="9">
        <f t="shared" si="3"/>
        <v>28921.610503883916</v>
      </c>
    </row>
    <row r="39" spans="2:8" x14ac:dyDescent="0.2">
      <c r="B39" s="6">
        <v>10</v>
      </c>
      <c r="C39" s="8">
        <v>2021</v>
      </c>
      <c r="D39" s="16">
        <f t="shared" si="0"/>
        <v>44470</v>
      </c>
      <c r="E39" s="6"/>
      <c r="F39" s="9">
        <f t="shared" si="1"/>
        <v>29129.917619480751</v>
      </c>
      <c r="G39" s="9">
        <f t="shared" si="2"/>
        <v>29130.891999999993</v>
      </c>
      <c r="H39" s="9">
        <f t="shared" si="3"/>
        <v>29129.917619480751</v>
      </c>
    </row>
    <row r="40" spans="2:8" x14ac:dyDescent="0.2">
      <c r="B40" s="6">
        <v>11</v>
      </c>
      <c r="C40" s="8">
        <v>2021</v>
      </c>
      <c r="D40" s="16">
        <f t="shared" si="0"/>
        <v>44501</v>
      </c>
      <c r="E40" s="6"/>
      <c r="F40" s="9">
        <f t="shared" si="1"/>
        <v>29345.168305597501</v>
      </c>
      <c r="G40" s="9">
        <f t="shared" si="2"/>
        <v>29346.14360000001</v>
      </c>
      <c r="H40" s="9">
        <f t="shared" si="3"/>
        <v>29345.168305597501</v>
      </c>
    </row>
    <row r="41" spans="2:8" x14ac:dyDescent="0.2">
      <c r="B41" s="6">
        <v>12</v>
      </c>
      <c r="C41" s="8">
        <v>2021</v>
      </c>
      <c r="D41" s="16">
        <f t="shared" si="0"/>
        <v>44531</v>
      </c>
      <c r="E41" s="6"/>
      <c r="F41" s="9">
        <f t="shared" si="1"/>
        <v>29553.475421194278</v>
      </c>
      <c r="G41" s="9">
        <f t="shared" si="2"/>
        <v>29554.451599999971</v>
      </c>
      <c r="H41" s="9">
        <f t="shared" si="3"/>
        <v>29553.475421194278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3"/>
  <sheetViews>
    <sheetView showGridLines="0" zoomScaleNormal="100" workbookViewId="0">
      <pane ySplit="7" topLeftCell="A8" activePane="bottomLeft" state="frozen"/>
      <selection pane="bottomLeft" activeCell="B5" sqref="B5"/>
    </sheetView>
  </sheetViews>
  <sheetFormatPr defaultRowHeight="11.25" x14ac:dyDescent="0.2"/>
  <cols>
    <col min="1" max="1" width="2" style="1" customWidth="1"/>
    <col min="2" max="2" width="6" style="1" bestFit="1" customWidth="1"/>
    <col min="3" max="3" width="4.5703125" style="1" bestFit="1" customWidth="1"/>
    <col min="4" max="4" width="8.7109375" style="1" bestFit="1" customWidth="1"/>
    <col min="5" max="5" width="6.85546875" style="1" bestFit="1" customWidth="1"/>
    <col min="6" max="6" width="8.7109375" style="1" customWidth="1"/>
    <col min="7" max="16384" width="9.140625" style="1"/>
  </cols>
  <sheetData>
    <row r="2" spans="2:6" ht="15.75" x14ac:dyDescent="0.25">
      <c r="B2" s="2" t="s">
        <v>5</v>
      </c>
      <c r="C2" s="2"/>
      <c r="D2" s="2"/>
    </row>
    <row r="3" spans="2:6" ht="12" x14ac:dyDescent="0.2">
      <c r="B3" s="4" t="s">
        <v>1</v>
      </c>
      <c r="C3" s="4"/>
      <c r="D3" s="4"/>
    </row>
    <row r="5" spans="2:6" x14ac:dyDescent="0.2">
      <c r="B5" s="19" t="s">
        <v>10</v>
      </c>
      <c r="C5" s="5"/>
      <c r="D5" s="5"/>
    </row>
    <row r="7" spans="2:6" ht="22.5" x14ac:dyDescent="0.2">
      <c r="B7" s="12" t="s">
        <v>2</v>
      </c>
      <c r="C7" s="12" t="s">
        <v>4</v>
      </c>
      <c r="D7" s="12" t="s">
        <v>6</v>
      </c>
      <c r="E7" s="12" t="s">
        <v>3</v>
      </c>
      <c r="F7" s="13" t="s">
        <v>5</v>
      </c>
    </row>
    <row r="8" spans="2:6" x14ac:dyDescent="0.2">
      <c r="B8" s="1">
        <v>1</v>
      </c>
      <c r="C8" s="7">
        <v>2019</v>
      </c>
      <c r="D8" s="15">
        <f>DATE(C8,B8,1)</f>
        <v>43466</v>
      </c>
      <c r="E8" s="9">
        <v>25458.34</v>
      </c>
      <c r="F8" s="11"/>
    </row>
    <row r="9" spans="2:6" x14ac:dyDescent="0.2">
      <c r="B9" s="1">
        <v>2</v>
      </c>
      <c r="C9" s="7">
        <v>2019</v>
      </c>
      <c r="D9" s="15">
        <f t="shared" ref="D9:D43" si="0">DATE(C9,B9,1)</f>
        <v>43497</v>
      </c>
      <c r="E9" s="9">
        <v>21639.59</v>
      </c>
      <c r="F9" s="11"/>
    </row>
    <row r="10" spans="2:6" x14ac:dyDescent="0.2">
      <c r="B10" s="1">
        <v>3</v>
      </c>
      <c r="C10" s="7">
        <v>2019</v>
      </c>
      <c r="D10" s="15">
        <f t="shared" si="0"/>
        <v>43525</v>
      </c>
      <c r="E10" s="9">
        <v>21206.799999999999</v>
      </c>
      <c r="F10" s="11"/>
    </row>
    <row r="11" spans="2:6" x14ac:dyDescent="0.2">
      <c r="B11" s="1">
        <v>4</v>
      </c>
      <c r="C11" s="7">
        <v>2019</v>
      </c>
      <c r="D11" s="15">
        <f t="shared" si="0"/>
        <v>43556</v>
      </c>
      <c r="E11" s="9">
        <v>19722.32</v>
      </c>
      <c r="F11" s="11"/>
    </row>
    <row r="12" spans="2:6" x14ac:dyDescent="0.2">
      <c r="B12" s="1">
        <v>5</v>
      </c>
      <c r="C12" s="7">
        <v>2019</v>
      </c>
      <c r="D12" s="15">
        <f t="shared" si="0"/>
        <v>43586</v>
      </c>
      <c r="E12" s="9">
        <v>22483.439999999999</v>
      </c>
      <c r="F12" s="11"/>
    </row>
    <row r="13" spans="2:6" x14ac:dyDescent="0.2">
      <c r="B13" s="1">
        <v>6</v>
      </c>
      <c r="C13" s="7">
        <v>2019</v>
      </c>
      <c r="D13" s="15">
        <f t="shared" si="0"/>
        <v>43617</v>
      </c>
      <c r="E13" s="9">
        <v>22708.27</v>
      </c>
      <c r="F13" s="11"/>
    </row>
    <row r="14" spans="2:6" x14ac:dyDescent="0.2">
      <c r="B14" s="1">
        <v>7</v>
      </c>
      <c r="C14" s="7">
        <v>2019</v>
      </c>
      <c r="D14" s="15">
        <f t="shared" si="0"/>
        <v>43647</v>
      </c>
      <c r="E14" s="9">
        <v>33389.519999999997</v>
      </c>
      <c r="F14" s="11"/>
    </row>
    <row r="15" spans="2:6" x14ac:dyDescent="0.2">
      <c r="B15" s="1">
        <v>8</v>
      </c>
      <c r="C15" s="7">
        <v>2019</v>
      </c>
      <c r="D15" s="15">
        <f t="shared" si="0"/>
        <v>43678</v>
      </c>
      <c r="E15" s="9">
        <v>21518.36</v>
      </c>
      <c r="F15" s="11"/>
    </row>
    <row r="16" spans="2:6" x14ac:dyDescent="0.2">
      <c r="B16" s="1">
        <v>9</v>
      </c>
      <c r="C16" s="7">
        <v>2019</v>
      </c>
      <c r="D16" s="15">
        <f t="shared" si="0"/>
        <v>43709</v>
      </c>
      <c r="E16" s="9">
        <v>17860.240000000002</v>
      </c>
      <c r="F16" s="11"/>
    </row>
    <row r="17" spans="2:9" x14ac:dyDescent="0.2">
      <c r="B17" s="1">
        <v>10</v>
      </c>
      <c r="C17" s="7">
        <v>2019</v>
      </c>
      <c r="D17" s="15">
        <f t="shared" si="0"/>
        <v>43739</v>
      </c>
      <c r="E17" s="9">
        <v>20003.47</v>
      </c>
      <c r="F17" s="11"/>
    </row>
    <row r="18" spans="2:9" x14ac:dyDescent="0.2">
      <c r="B18" s="1">
        <v>11</v>
      </c>
      <c r="C18" s="7">
        <v>2019</v>
      </c>
      <c r="D18" s="15">
        <f t="shared" si="0"/>
        <v>43770</v>
      </c>
      <c r="E18" s="9">
        <v>13003.99</v>
      </c>
      <c r="F18" s="11"/>
    </row>
    <row r="19" spans="2:9" x14ac:dyDescent="0.2">
      <c r="B19" s="1">
        <v>12</v>
      </c>
      <c r="C19" s="7">
        <v>2019</v>
      </c>
      <c r="D19" s="15">
        <f t="shared" si="0"/>
        <v>43800</v>
      </c>
      <c r="E19" s="9">
        <v>43464.07</v>
      </c>
      <c r="F19" s="11"/>
    </row>
    <row r="20" spans="2:9" x14ac:dyDescent="0.2">
      <c r="B20" s="1">
        <v>1</v>
      </c>
      <c r="C20" s="7">
        <v>2020</v>
      </c>
      <c r="D20" s="15">
        <f t="shared" si="0"/>
        <v>43831</v>
      </c>
      <c r="E20" s="9">
        <v>30524.55</v>
      </c>
      <c r="F20" s="11"/>
    </row>
    <row r="21" spans="2:9" x14ac:dyDescent="0.2">
      <c r="B21" s="1">
        <v>2</v>
      </c>
      <c r="C21" s="7">
        <v>2020</v>
      </c>
      <c r="D21" s="15">
        <f t="shared" si="0"/>
        <v>43862</v>
      </c>
      <c r="E21" s="9">
        <v>23327.48</v>
      </c>
      <c r="F21" s="11"/>
    </row>
    <row r="22" spans="2:9" x14ac:dyDescent="0.2">
      <c r="B22" s="1">
        <v>3</v>
      </c>
      <c r="C22" s="7">
        <v>2020</v>
      </c>
      <c r="D22" s="15">
        <f t="shared" si="0"/>
        <v>43891</v>
      </c>
      <c r="E22" s="9">
        <v>20994.73</v>
      </c>
      <c r="F22" s="11"/>
    </row>
    <row r="23" spans="2:9" x14ac:dyDescent="0.2">
      <c r="B23" s="1">
        <v>4</v>
      </c>
      <c r="C23" s="7">
        <v>2020</v>
      </c>
      <c r="D23" s="15">
        <f t="shared" si="0"/>
        <v>43922</v>
      </c>
      <c r="E23" s="9">
        <v>19958.990000000002</v>
      </c>
      <c r="F23" s="11"/>
    </row>
    <row r="24" spans="2:9" x14ac:dyDescent="0.2">
      <c r="B24" s="1">
        <v>5</v>
      </c>
      <c r="C24" s="7">
        <v>2020</v>
      </c>
      <c r="D24" s="15">
        <f t="shared" si="0"/>
        <v>43952</v>
      </c>
      <c r="E24" s="9">
        <v>26215.69</v>
      </c>
      <c r="F24" s="11"/>
    </row>
    <row r="25" spans="2:9" x14ac:dyDescent="0.2">
      <c r="B25" s="1">
        <v>6</v>
      </c>
      <c r="C25" s="7">
        <v>2020</v>
      </c>
      <c r="D25" s="15">
        <f t="shared" si="0"/>
        <v>43983</v>
      </c>
      <c r="E25" s="9">
        <v>25478.68</v>
      </c>
      <c r="F25" s="11"/>
    </row>
    <row r="26" spans="2:9" x14ac:dyDescent="0.2">
      <c r="B26" s="1">
        <v>7</v>
      </c>
      <c r="C26" s="7">
        <v>2020</v>
      </c>
      <c r="D26" s="15">
        <f t="shared" si="0"/>
        <v>44013</v>
      </c>
      <c r="E26" s="9">
        <v>38564.9</v>
      </c>
      <c r="F26" s="11"/>
    </row>
    <row r="27" spans="2:9" x14ac:dyDescent="0.2">
      <c r="B27" s="1">
        <v>8</v>
      </c>
      <c r="C27" s="7">
        <v>2020</v>
      </c>
      <c r="D27" s="15">
        <f t="shared" si="0"/>
        <v>44044</v>
      </c>
      <c r="E27" s="9">
        <v>22013.279999999999</v>
      </c>
      <c r="F27" s="11"/>
    </row>
    <row r="28" spans="2:9" x14ac:dyDescent="0.2">
      <c r="B28" s="1">
        <v>9</v>
      </c>
      <c r="C28" s="7">
        <v>2020</v>
      </c>
      <c r="D28" s="15">
        <f t="shared" si="0"/>
        <v>44075</v>
      </c>
      <c r="E28" s="9">
        <v>19449.8</v>
      </c>
      <c r="F28" s="11"/>
    </row>
    <row r="29" spans="2:9" x14ac:dyDescent="0.2">
      <c r="B29" s="1">
        <v>10</v>
      </c>
      <c r="C29" s="7">
        <v>2020</v>
      </c>
      <c r="D29" s="15">
        <f t="shared" si="0"/>
        <v>44105</v>
      </c>
      <c r="E29" s="9">
        <v>22663.93</v>
      </c>
      <c r="F29" s="11"/>
    </row>
    <row r="30" spans="2:9" x14ac:dyDescent="0.2">
      <c r="B30" s="1">
        <v>11</v>
      </c>
      <c r="C30" s="7">
        <v>2020</v>
      </c>
      <c r="D30" s="15">
        <f t="shared" si="0"/>
        <v>44136</v>
      </c>
      <c r="E30" s="9">
        <v>14876.56</v>
      </c>
      <c r="F30" s="11"/>
      <c r="H30" s="3"/>
    </row>
    <row r="31" spans="2:9" x14ac:dyDescent="0.2">
      <c r="B31" s="1">
        <v>12</v>
      </c>
      <c r="C31" s="7">
        <v>2020</v>
      </c>
      <c r="D31" s="15">
        <f t="shared" si="0"/>
        <v>44166</v>
      </c>
      <c r="E31" s="9">
        <v>43507.53</v>
      </c>
      <c r="F31" s="10"/>
      <c r="H31" s="3"/>
      <c r="I31" s="17"/>
    </row>
    <row r="32" spans="2:9" x14ac:dyDescent="0.2">
      <c r="B32" s="6">
        <v>1</v>
      </c>
      <c r="C32" s="8">
        <v>2021</v>
      </c>
      <c r="D32" s="16">
        <f t="shared" si="0"/>
        <v>44197</v>
      </c>
      <c r="E32" s="32">
        <f>F32</f>
        <v>26846</v>
      </c>
      <c r="F32" s="31">
        <f>AVERAGE(E26:E31)</f>
        <v>26846</v>
      </c>
    </row>
    <row r="33" spans="2:6" x14ac:dyDescent="0.2">
      <c r="B33" s="6">
        <v>2</v>
      </c>
      <c r="C33" s="8">
        <v>2021</v>
      </c>
      <c r="D33" s="16">
        <f t="shared" si="0"/>
        <v>44228</v>
      </c>
      <c r="E33" s="32">
        <f t="shared" ref="E33:E43" si="1">F33</f>
        <v>24892.850000000002</v>
      </c>
      <c r="F33" s="31">
        <f t="shared" ref="F33:F43" si="2">AVERAGE(E27:E32)</f>
        <v>24892.850000000002</v>
      </c>
    </row>
    <row r="34" spans="2:6" x14ac:dyDescent="0.2">
      <c r="B34" s="6">
        <v>3</v>
      </c>
      <c r="C34" s="8">
        <v>2021</v>
      </c>
      <c r="D34" s="16">
        <f t="shared" si="0"/>
        <v>44256</v>
      </c>
      <c r="E34" s="32">
        <f t="shared" si="1"/>
        <v>25372.778333333332</v>
      </c>
      <c r="F34" s="31">
        <f t="shared" si="2"/>
        <v>25372.778333333332</v>
      </c>
    </row>
    <row r="35" spans="2:6" x14ac:dyDescent="0.2">
      <c r="B35" s="6">
        <v>4</v>
      </c>
      <c r="C35" s="8">
        <v>2021</v>
      </c>
      <c r="D35" s="16">
        <f t="shared" si="0"/>
        <v>44287</v>
      </c>
      <c r="E35" s="32">
        <f t="shared" si="1"/>
        <v>26359.941388888885</v>
      </c>
      <c r="F35" s="31">
        <f t="shared" si="2"/>
        <v>26359.941388888885</v>
      </c>
    </row>
    <row r="36" spans="2:6" x14ac:dyDescent="0.2">
      <c r="B36" s="6">
        <v>5</v>
      </c>
      <c r="C36" s="8">
        <v>2021</v>
      </c>
      <c r="D36" s="16">
        <f t="shared" si="0"/>
        <v>44317</v>
      </c>
      <c r="E36" s="32">
        <f t="shared" si="1"/>
        <v>26975.943287037036</v>
      </c>
      <c r="F36" s="31">
        <f t="shared" si="2"/>
        <v>26975.943287037036</v>
      </c>
    </row>
    <row r="37" spans="2:6" x14ac:dyDescent="0.2">
      <c r="B37" s="6">
        <v>6</v>
      </c>
      <c r="C37" s="8">
        <v>2021</v>
      </c>
      <c r="D37" s="16">
        <f t="shared" si="0"/>
        <v>44348</v>
      </c>
      <c r="E37" s="32">
        <f t="shared" si="1"/>
        <v>28992.507168209879</v>
      </c>
      <c r="F37" s="31">
        <f t="shared" si="2"/>
        <v>28992.507168209879</v>
      </c>
    </row>
    <row r="38" spans="2:6" x14ac:dyDescent="0.2">
      <c r="B38" s="6">
        <v>7</v>
      </c>
      <c r="C38" s="8">
        <v>2021</v>
      </c>
      <c r="D38" s="16">
        <f t="shared" si="0"/>
        <v>44378</v>
      </c>
      <c r="E38" s="32">
        <f t="shared" si="1"/>
        <v>26573.336696244853</v>
      </c>
      <c r="F38" s="31">
        <f t="shared" si="2"/>
        <v>26573.336696244853</v>
      </c>
    </row>
    <row r="39" spans="2:6" x14ac:dyDescent="0.2">
      <c r="B39" s="6">
        <v>8</v>
      </c>
      <c r="C39" s="8">
        <v>2021</v>
      </c>
      <c r="D39" s="16">
        <f t="shared" si="0"/>
        <v>44409</v>
      </c>
      <c r="E39" s="32">
        <f t="shared" si="1"/>
        <v>26527.892812285663</v>
      </c>
      <c r="F39" s="31">
        <f t="shared" si="2"/>
        <v>26527.892812285663</v>
      </c>
    </row>
    <row r="40" spans="2:6" x14ac:dyDescent="0.2">
      <c r="B40" s="6">
        <v>9</v>
      </c>
      <c r="C40" s="8">
        <v>2021</v>
      </c>
      <c r="D40" s="16">
        <f t="shared" si="0"/>
        <v>44440</v>
      </c>
      <c r="E40" s="32">
        <f t="shared" si="1"/>
        <v>26800.399947666607</v>
      </c>
      <c r="F40" s="31">
        <f t="shared" si="2"/>
        <v>26800.399947666607</v>
      </c>
    </row>
    <row r="41" spans="2:6" x14ac:dyDescent="0.2">
      <c r="B41" s="6">
        <v>10</v>
      </c>
      <c r="C41" s="8">
        <v>2021</v>
      </c>
      <c r="D41" s="16">
        <f t="shared" si="0"/>
        <v>44470</v>
      </c>
      <c r="E41" s="32">
        <f t="shared" si="1"/>
        <v>27038.33688338882</v>
      </c>
      <c r="F41" s="31">
        <f t="shared" si="2"/>
        <v>27038.33688338882</v>
      </c>
    </row>
    <row r="42" spans="2:6" x14ac:dyDescent="0.2">
      <c r="B42" s="6">
        <v>11</v>
      </c>
      <c r="C42" s="8">
        <v>2021</v>
      </c>
      <c r="D42" s="16">
        <f t="shared" si="0"/>
        <v>44501</v>
      </c>
      <c r="E42" s="32">
        <f t="shared" si="1"/>
        <v>27151.40279913881</v>
      </c>
      <c r="F42" s="31">
        <f t="shared" si="2"/>
        <v>27151.40279913881</v>
      </c>
    </row>
    <row r="43" spans="2:6" x14ac:dyDescent="0.2">
      <c r="B43" s="6">
        <v>12</v>
      </c>
      <c r="C43" s="8">
        <v>2021</v>
      </c>
      <c r="D43" s="16">
        <f t="shared" si="0"/>
        <v>44531</v>
      </c>
      <c r="E43" s="32">
        <f t="shared" si="1"/>
        <v>27180.646051155767</v>
      </c>
      <c r="F43" s="31">
        <f t="shared" si="2"/>
        <v>27180.646051155767</v>
      </c>
    </row>
  </sheetData>
  <pageMargins left="0.7" right="0.7" top="0.75" bottom="0.75" header="0.3" footer="0.3"/>
  <pageSetup orientation="portrait" horizontalDpi="1200" verticalDpi="1200" r:id="rId1"/>
  <ignoredErrors>
    <ignoredError sqref="F32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1"/>
  <sheetViews>
    <sheetView showGridLines="0" zoomScaleNormal="100" workbookViewId="0">
      <pane ySplit="7" topLeftCell="A8" activePane="bottomLeft" state="frozen"/>
      <selection pane="bottomLeft" activeCell="I49" sqref="I49"/>
    </sheetView>
  </sheetViews>
  <sheetFormatPr defaultRowHeight="11.25" x14ac:dyDescent="0.2"/>
  <cols>
    <col min="1" max="1" width="2" style="1" customWidth="1"/>
    <col min="2" max="2" width="6" style="1" bestFit="1" customWidth="1"/>
    <col min="3" max="3" width="4.5703125" style="1" bestFit="1" customWidth="1"/>
    <col min="4" max="4" width="8.7109375" style="1" bestFit="1" customWidth="1"/>
    <col min="5" max="5" width="6.85546875" style="1" bestFit="1" customWidth="1"/>
    <col min="6" max="6" width="8.7109375" style="1" customWidth="1"/>
    <col min="7" max="16384" width="9.140625" style="1"/>
  </cols>
  <sheetData>
    <row r="2" spans="2:6" ht="15.75" x14ac:dyDescent="0.25">
      <c r="B2" s="2" t="s">
        <v>12</v>
      </c>
      <c r="C2" s="2"/>
      <c r="D2" s="2"/>
    </row>
    <row r="3" spans="2:6" ht="12" x14ac:dyDescent="0.2">
      <c r="B3" s="4" t="s">
        <v>1</v>
      </c>
      <c r="C3" s="4"/>
      <c r="D3" s="4"/>
    </row>
    <row r="5" spans="2:6" x14ac:dyDescent="0.2">
      <c r="B5" s="19" t="s">
        <v>10</v>
      </c>
      <c r="C5" s="5"/>
      <c r="D5" s="5"/>
    </row>
    <row r="7" spans="2:6" x14ac:dyDescent="0.2">
      <c r="B7" s="12" t="s">
        <v>2</v>
      </c>
      <c r="C7" s="12" t="s">
        <v>4</v>
      </c>
      <c r="D7" s="12" t="s">
        <v>6</v>
      </c>
      <c r="E7" s="12" t="s">
        <v>3</v>
      </c>
    </row>
    <row r="8" spans="2:6" x14ac:dyDescent="0.2">
      <c r="B8" s="1">
        <v>1</v>
      </c>
      <c r="C8" s="7">
        <v>2019</v>
      </c>
      <c r="D8" s="15">
        <f>DATE(C8,B8,1)</f>
        <v>43466</v>
      </c>
      <c r="E8" s="9">
        <v>25458.34</v>
      </c>
      <c r="F8" s="11"/>
    </row>
    <row r="9" spans="2:6" x14ac:dyDescent="0.2">
      <c r="B9" s="1">
        <v>2</v>
      </c>
      <c r="C9" s="7">
        <v>2019</v>
      </c>
      <c r="D9" s="15">
        <f t="shared" ref="D9:D31" si="0">DATE(C9,B9,1)</f>
        <v>43497</v>
      </c>
      <c r="E9" s="9">
        <v>21639.59</v>
      </c>
      <c r="F9" s="11"/>
    </row>
    <row r="10" spans="2:6" x14ac:dyDescent="0.2">
      <c r="B10" s="1">
        <v>3</v>
      </c>
      <c r="C10" s="7">
        <v>2019</v>
      </c>
      <c r="D10" s="15">
        <f t="shared" si="0"/>
        <v>43525</v>
      </c>
      <c r="E10" s="9">
        <v>21206.799999999999</v>
      </c>
      <c r="F10" s="11"/>
    </row>
    <row r="11" spans="2:6" x14ac:dyDescent="0.2">
      <c r="B11" s="1">
        <v>4</v>
      </c>
      <c r="C11" s="7">
        <v>2019</v>
      </c>
      <c r="D11" s="15">
        <f t="shared" si="0"/>
        <v>43556</v>
      </c>
      <c r="E11" s="9">
        <v>19722.32</v>
      </c>
      <c r="F11" s="11"/>
    </row>
    <row r="12" spans="2:6" x14ac:dyDescent="0.2">
      <c r="B12" s="1">
        <v>5</v>
      </c>
      <c r="C12" s="7">
        <v>2019</v>
      </c>
      <c r="D12" s="15">
        <f t="shared" si="0"/>
        <v>43586</v>
      </c>
      <c r="E12" s="9">
        <v>22483.439999999999</v>
      </c>
      <c r="F12" s="11"/>
    </row>
    <row r="13" spans="2:6" x14ac:dyDescent="0.2">
      <c r="B13" s="1">
        <v>6</v>
      </c>
      <c r="C13" s="7">
        <v>2019</v>
      </c>
      <c r="D13" s="15">
        <f t="shared" si="0"/>
        <v>43617</v>
      </c>
      <c r="E13" s="9">
        <v>22708.27</v>
      </c>
      <c r="F13" s="11"/>
    </row>
    <row r="14" spans="2:6" x14ac:dyDescent="0.2">
      <c r="B14" s="1">
        <v>7</v>
      </c>
      <c r="C14" s="7">
        <v>2019</v>
      </c>
      <c r="D14" s="15">
        <f t="shared" si="0"/>
        <v>43647</v>
      </c>
      <c r="E14" s="9">
        <v>33389.519999999997</v>
      </c>
      <c r="F14" s="11"/>
    </row>
    <row r="15" spans="2:6" x14ac:dyDescent="0.2">
      <c r="B15" s="1">
        <v>8</v>
      </c>
      <c r="C15" s="7">
        <v>2019</v>
      </c>
      <c r="D15" s="15">
        <f t="shared" si="0"/>
        <v>43678</v>
      </c>
      <c r="E15" s="9">
        <v>21518.36</v>
      </c>
      <c r="F15" s="11"/>
    </row>
    <row r="16" spans="2:6" x14ac:dyDescent="0.2">
      <c r="B16" s="1">
        <v>9</v>
      </c>
      <c r="C16" s="7">
        <v>2019</v>
      </c>
      <c r="D16" s="15">
        <f t="shared" si="0"/>
        <v>43709</v>
      </c>
      <c r="E16" s="9">
        <v>17860.240000000002</v>
      </c>
      <c r="F16" s="11"/>
    </row>
    <row r="17" spans="2:9" x14ac:dyDescent="0.2">
      <c r="B17" s="1">
        <v>10</v>
      </c>
      <c r="C17" s="7">
        <v>2019</v>
      </c>
      <c r="D17" s="15">
        <f t="shared" si="0"/>
        <v>43739</v>
      </c>
      <c r="E17" s="9">
        <v>20003.47</v>
      </c>
      <c r="F17" s="11"/>
    </row>
    <row r="18" spans="2:9" x14ac:dyDescent="0.2">
      <c r="B18" s="1">
        <v>11</v>
      </c>
      <c r="C18" s="7">
        <v>2019</v>
      </c>
      <c r="D18" s="15">
        <f t="shared" si="0"/>
        <v>43770</v>
      </c>
      <c r="E18" s="9">
        <v>13003.99</v>
      </c>
      <c r="F18" s="11"/>
    </row>
    <row r="19" spans="2:9" x14ac:dyDescent="0.2">
      <c r="B19" s="1">
        <v>12</v>
      </c>
      <c r="C19" s="7">
        <v>2019</v>
      </c>
      <c r="D19" s="15">
        <f t="shared" si="0"/>
        <v>43800</v>
      </c>
      <c r="E19" s="9">
        <v>43464.07</v>
      </c>
      <c r="F19" s="11"/>
    </row>
    <row r="20" spans="2:9" x14ac:dyDescent="0.2">
      <c r="B20" s="1">
        <v>1</v>
      </c>
      <c r="C20" s="7">
        <v>2020</v>
      </c>
      <c r="D20" s="15">
        <f t="shared" si="0"/>
        <v>43831</v>
      </c>
      <c r="E20" s="9">
        <v>30524.55</v>
      </c>
      <c r="F20" s="11"/>
    </row>
    <row r="21" spans="2:9" x14ac:dyDescent="0.2">
      <c r="B21" s="1">
        <v>2</v>
      </c>
      <c r="C21" s="7">
        <v>2020</v>
      </c>
      <c r="D21" s="15">
        <f t="shared" si="0"/>
        <v>43862</v>
      </c>
      <c r="E21" s="9">
        <v>23327.48</v>
      </c>
      <c r="F21" s="11"/>
    </row>
    <row r="22" spans="2:9" x14ac:dyDescent="0.2">
      <c r="B22" s="1">
        <v>3</v>
      </c>
      <c r="C22" s="7">
        <v>2020</v>
      </c>
      <c r="D22" s="15">
        <f t="shared" si="0"/>
        <v>43891</v>
      </c>
      <c r="E22" s="9">
        <v>20994.73</v>
      </c>
      <c r="F22" s="11"/>
    </row>
    <row r="23" spans="2:9" x14ac:dyDescent="0.2">
      <c r="B23" s="1">
        <v>4</v>
      </c>
      <c r="C23" s="7">
        <v>2020</v>
      </c>
      <c r="D23" s="15">
        <f t="shared" si="0"/>
        <v>43922</v>
      </c>
      <c r="E23" s="9">
        <v>19958.990000000002</v>
      </c>
      <c r="F23" s="11"/>
    </row>
    <row r="24" spans="2:9" x14ac:dyDescent="0.2">
      <c r="B24" s="1">
        <v>5</v>
      </c>
      <c r="C24" s="7">
        <v>2020</v>
      </c>
      <c r="D24" s="15">
        <f t="shared" si="0"/>
        <v>43952</v>
      </c>
      <c r="E24" s="9">
        <v>26215.69</v>
      </c>
      <c r="F24" s="11"/>
    </row>
    <row r="25" spans="2:9" x14ac:dyDescent="0.2">
      <c r="B25" s="1">
        <v>6</v>
      </c>
      <c r="C25" s="7">
        <v>2020</v>
      </c>
      <c r="D25" s="15">
        <f t="shared" si="0"/>
        <v>43983</v>
      </c>
      <c r="E25" s="9">
        <v>25478.68</v>
      </c>
      <c r="F25" s="11"/>
    </row>
    <row r="26" spans="2:9" x14ac:dyDescent="0.2">
      <c r="B26" s="1">
        <v>7</v>
      </c>
      <c r="C26" s="7">
        <v>2020</v>
      </c>
      <c r="D26" s="15">
        <f t="shared" si="0"/>
        <v>44013</v>
      </c>
      <c r="E26" s="9">
        <v>38564.9</v>
      </c>
      <c r="F26" s="11"/>
    </row>
    <row r="27" spans="2:9" x14ac:dyDescent="0.2">
      <c r="B27" s="1">
        <v>8</v>
      </c>
      <c r="C27" s="7">
        <v>2020</v>
      </c>
      <c r="D27" s="15">
        <f t="shared" si="0"/>
        <v>44044</v>
      </c>
      <c r="E27" s="9">
        <v>22013.279999999999</v>
      </c>
      <c r="F27" s="11"/>
    </row>
    <row r="28" spans="2:9" x14ac:dyDescent="0.2">
      <c r="B28" s="1">
        <v>9</v>
      </c>
      <c r="C28" s="7">
        <v>2020</v>
      </c>
      <c r="D28" s="15">
        <f t="shared" si="0"/>
        <v>44075</v>
      </c>
      <c r="E28" s="9">
        <v>19449.8</v>
      </c>
      <c r="F28" s="11"/>
    </row>
    <row r="29" spans="2:9" x14ac:dyDescent="0.2">
      <c r="B29" s="1">
        <v>10</v>
      </c>
      <c r="C29" s="7">
        <v>2020</v>
      </c>
      <c r="D29" s="15">
        <f t="shared" si="0"/>
        <v>44105</v>
      </c>
      <c r="E29" s="9">
        <v>22663.93</v>
      </c>
      <c r="F29" s="11"/>
    </row>
    <row r="30" spans="2:9" x14ac:dyDescent="0.2">
      <c r="B30" s="1">
        <v>11</v>
      </c>
      <c r="C30" s="7">
        <v>2020</v>
      </c>
      <c r="D30" s="15">
        <f t="shared" si="0"/>
        <v>44136</v>
      </c>
      <c r="E30" s="9">
        <v>14876.56</v>
      </c>
      <c r="F30" s="11"/>
      <c r="H30" s="3"/>
    </row>
    <row r="31" spans="2:9" x14ac:dyDescent="0.2">
      <c r="B31" s="1">
        <v>12</v>
      </c>
      <c r="C31" s="7">
        <v>2020</v>
      </c>
      <c r="D31" s="15">
        <f t="shared" si="0"/>
        <v>44166</v>
      </c>
      <c r="E31" s="9">
        <v>43507.53</v>
      </c>
      <c r="F31" s="11"/>
      <c r="H31" s="3"/>
      <c r="I31" s="17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G27" sqref="G27"/>
    </sheetView>
  </sheetViews>
  <sheetFormatPr defaultRowHeight="15" x14ac:dyDescent="0.25"/>
  <cols>
    <col min="1" max="1" width="9.42578125" bestFit="1" customWidth="1"/>
    <col min="2" max="2" width="9.28515625" bestFit="1" customWidth="1"/>
    <col min="3" max="3" width="16.5703125" customWidth="1"/>
    <col min="4" max="4" width="31.28515625" customWidth="1"/>
    <col min="5" max="5" width="31.42578125" customWidth="1"/>
  </cols>
  <sheetData>
    <row r="1" spans="1:5" x14ac:dyDescent="0.25">
      <c r="A1" t="s">
        <v>6</v>
      </c>
      <c r="B1" t="s">
        <v>3</v>
      </c>
      <c r="C1" t="s">
        <v>15</v>
      </c>
      <c r="D1" t="s">
        <v>16</v>
      </c>
      <c r="E1" t="s">
        <v>17</v>
      </c>
    </row>
    <row r="2" spans="1:5" x14ac:dyDescent="0.25">
      <c r="A2" s="33">
        <v>43466</v>
      </c>
      <c r="B2" s="34">
        <v>25458.34</v>
      </c>
    </row>
    <row r="3" spans="1:5" x14ac:dyDescent="0.25">
      <c r="A3" s="33">
        <v>43497</v>
      </c>
      <c r="B3" s="34">
        <v>21639.59</v>
      </c>
    </row>
    <row r="4" spans="1:5" x14ac:dyDescent="0.25">
      <c r="A4" s="33">
        <v>43525</v>
      </c>
      <c r="B4" s="34">
        <v>21206.799999999999</v>
      </c>
    </row>
    <row r="5" spans="1:5" x14ac:dyDescent="0.25">
      <c r="A5" s="33">
        <v>43556</v>
      </c>
      <c r="B5" s="34">
        <v>19722.32</v>
      </c>
    </row>
    <row r="6" spans="1:5" x14ac:dyDescent="0.25">
      <c r="A6" s="33">
        <v>43586</v>
      </c>
      <c r="B6" s="34">
        <v>22483.439999999999</v>
      </c>
    </row>
    <row r="7" spans="1:5" x14ac:dyDescent="0.25">
      <c r="A7" s="33">
        <v>43617</v>
      </c>
      <c r="B7" s="34">
        <v>22708.27</v>
      </c>
    </row>
    <row r="8" spans="1:5" x14ac:dyDescent="0.25">
      <c r="A8" s="33">
        <v>43647</v>
      </c>
      <c r="B8" s="34">
        <v>33389.519999999997</v>
      </c>
    </row>
    <row r="9" spans="1:5" x14ac:dyDescent="0.25">
      <c r="A9" s="33">
        <v>43678</v>
      </c>
      <c r="B9" s="34">
        <v>21518.36</v>
      </c>
    </row>
    <row r="10" spans="1:5" x14ac:dyDescent="0.25">
      <c r="A10" s="33">
        <v>43709</v>
      </c>
      <c r="B10" s="34">
        <v>17860.240000000002</v>
      </c>
    </row>
    <row r="11" spans="1:5" x14ac:dyDescent="0.25">
      <c r="A11" s="33">
        <v>43739</v>
      </c>
      <c r="B11" s="34">
        <v>20003.47</v>
      </c>
    </row>
    <row r="12" spans="1:5" x14ac:dyDescent="0.25">
      <c r="A12" s="33">
        <v>43770</v>
      </c>
      <c r="B12" s="34">
        <v>13003.99</v>
      </c>
    </row>
    <row r="13" spans="1:5" x14ac:dyDescent="0.25">
      <c r="A13" s="33">
        <v>43800</v>
      </c>
      <c r="B13" s="34">
        <v>43464.07</v>
      </c>
    </row>
    <row r="14" spans="1:5" x14ac:dyDescent="0.25">
      <c r="A14" s="33">
        <v>43831</v>
      </c>
      <c r="B14" s="34">
        <v>30524.55</v>
      </c>
    </row>
    <row r="15" spans="1:5" x14ac:dyDescent="0.25">
      <c r="A15" s="33">
        <v>43862</v>
      </c>
      <c r="B15" s="34">
        <v>23327.48</v>
      </c>
    </row>
    <row r="16" spans="1:5" x14ac:dyDescent="0.25">
      <c r="A16" s="33">
        <v>43891</v>
      </c>
      <c r="B16" s="34">
        <v>20994.73</v>
      </c>
    </row>
    <row r="17" spans="1:5" x14ac:dyDescent="0.25">
      <c r="A17" s="33">
        <v>43922</v>
      </c>
      <c r="B17" s="34">
        <v>19958.990000000002</v>
      </c>
    </row>
    <row r="18" spans="1:5" x14ac:dyDescent="0.25">
      <c r="A18" s="33">
        <v>43952</v>
      </c>
      <c r="B18" s="34">
        <v>26215.69</v>
      </c>
    </row>
    <row r="19" spans="1:5" x14ac:dyDescent="0.25">
      <c r="A19" s="33">
        <v>43983</v>
      </c>
      <c r="B19" s="34">
        <v>25478.68</v>
      </c>
    </row>
    <row r="20" spans="1:5" x14ac:dyDescent="0.25">
      <c r="A20" s="33">
        <v>44013</v>
      </c>
      <c r="B20" s="34">
        <v>38564.9</v>
      </c>
    </row>
    <row r="21" spans="1:5" x14ac:dyDescent="0.25">
      <c r="A21" s="33">
        <v>44044</v>
      </c>
      <c r="B21" s="34">
        <v>22013.279999999999</v>
      </c>
    </row>
    <row r="22" spans="1:5" x14ac:dyDescent="0.25">
      <c r="A22" s="33">
        <v>44075</v>
      </c>
      <c r="B22" s="34">
        <v>19449.8</v>
      </c>
    </row>
    <row r="23" spans="1:5" x14ac:dyDescent="0.25">
      <c r="A23" s="33">
        <v>44105</v>
      </c>
      <c r="B23" s="34">
        <v>22663.93</v>
      </c>
    </row>
    <row r="24" spans="1:5" x14ac:dyDescent="0.25">
      <c r="A24" s="33">
        <v>44136</v>
      </c>
      <c r="B24" s="34">
        <v>14876.56</v>
      </c>
    </row>
    <row r="25" spans="1:5" x14ac:dyDescent="0.25">
      <c r="A25" s="33">
        <v>44166</v>
      </c>
      <c r="B25" s="34">
        <v>43507.53</v>
      </c>
      <c r="C25" s="34">
        <v>43507.53</v>
      </c>
      <c r="D25" s="34">
        <v>43507.53</v>
      </c>
      <c r="E25" s="34">
        <v>43507.53</v>
      </c>
    </row>
    <row r="26" spans="1:5" x14ac:dyDescent="0.25">
      <c r="A26" s="33">
        <v>44197</v>
      </c>
      <c r="C26" s="34">
        <f t="shared" ref="C26:C37" si="0">_xlfn.FORECAST.ETS(A26,$B$2:$B$25,$A$2:$A$25,12,1)</f>
        <v>30771.813296307999</v>
      </c>
      <c r="D26" s="34">
        <f t="shared" ref="D26:D37" si="1">C26-_xlfn.FORECAST.ETS.CONFINT(A26,$B$2:$B$25,$A$2:$A$25,0.95,12,1)</f>
        <v>27945.7298923255</v>
      </c>
      <c r="E26" s="34">
        <f t="shared" ref="E26:E37" si="2">C26+_xlfn.FORECAST.ETS.CONFINT(A26,$B$2:$B$25,$A$2:$A$25,0.95,12,1)</f>
        <v>33597.896700290497</v>
      </c>
    </row>
    <row r="27" spans="1:5" x14ac:dyDescent="0.25">
      <c r="A27" s="33">
        <v>44228</v>
      </c>
      <c r="C27" s="34">
        <f t="shared" si="0"/>
        <v>23878.615402790812</v>
      </c>
      <c r="D27" s="34">
        <f t="shared" si="1"/>
        <v>20074.617908388525</v>
      </c>
      <c r="E27" s="34">
        <f t="shared" si="2"/>
        <v>27682.612897193099</v>
      </c>
    </row>
    <row r="28" spans="1:5" x14ac:dyDescent="0.25">
      <c r="A28" s="33">
        <v>44256</v>
      </c>
      <c r="C28" s="34">
        <f t="shared" si="0"/>
        <v>21475.614063363064</v>
      </c>
      <c r="D28" s="34">
        <f t="shared" si="1"/>
        <v>16896.482423614543</v>
      </c>
      <c r="E28" s="34">
        <f t="shared" si="2"/>
        <v>26054.745703111585</v>
      </c>
    </row>
    <row r="29" spans="1:5" x14ac:dyDescent="0.25">
      <c r="A29" s="33">
        <v>44287</v>
      </c>
      <c r="C29" s="34">
        <f t="shared" si="0"/>
        <v>20214.75365203543</v>
      </c>
      <c r="D29" s="34">
        <f t="shared" si="1"/>
        <v>14972.529668844578</v>
      </c>
      <c r="E29" s="34">
        <f t="shared" si="2"/>
        <v>25456.977635226282</v>
      </c>
    </row>
    <row r="30" spans="1:5" x14ac:dyDescent="0.25">
      <c r="A30" s="33">
        <v>44317</v>
      </c>
      <c r="C30" s="34">
        <f t="shared" si="0"/>
        <v>26157.120283364675</v>
      </c>
      <c r="D30" s="34">
        <f t="shared" si="1"/>
        <v>20325.49872</v>
      </c>
      <c r="E30" s="34">
        <f t="shared" si="2"/>
        <v>31988.74184672935</v>
      </c>
    </row>
    <row r="31" spans="1:5" x14ac:dyDescent="0.25">
      <c r="A31" s="33">
        <v>44348</v>
      </c>
      <c r="C31" s="34">
        <f t="shared" si="0"/>
        <v>25484.306812692437</v>
      </c>
      <c r="D31" s="34">
        <f t="shared" si="1"/>
        <v>19116.484904636567</v>
      </c>
      <c r="E31" s="34">
        <f t="shared" si="2"/>
        <v>31852.128720748307</v>
      </c>
    </row>
    <row r="32" spans="1:5" x14ac:dyDescent="0.25">
      <c r="A32" s="33">
        <v>44378</v>
      </c>
      <c r="C32" s="34">
        <f t="shared" si="0"/>
        <v>37361.925542725927</v>
      </c>
      <c r="D32" s="34">
        <f t="shared" si="1"/>
        <v>30498.619805205159</v>
      </c>
      <c r="E32" s="34">
        <f t="shared" si="2"/>
        <v>44225.231280246691</v>
      </c>
    </row>
    <row r="33" spans="1:5" x14ac:dyDescent="0.25">
      <c r="A33" s="33">
        <v>44409</v>
      </c>
      <c r="C33" s="34">
        <f t="shared" si="0"/>
        <v>23096.797210882673</v>
      </c>
      <c r="D33" s="34">
        <f t="shared" si="1"/>
        <v>15770.457373439815</v>
      </c>
      <c r="E33" s="34">
        <f t="shared" si="2"/>
        <v>30423.13704832553</v>
      </c>
    </row>
    <row r="34" spans="1:5" x14ac:dyDescent="0.25">
      <c r="A34" s="33">
        <v>44440</v>
      </c>
      <c r="C34" s="34">
        <f t="shared" si="0"/>
        <v>20000.961527668413</v>
      </c>
      <c r="D34" s="34">
        <f t="shared" si="1"/>
        <v>12238.227400618758</v>
      </c>
      <c r="E34" s="34">
        <f t="shared" si="2"/>
        <v>27763.695654718067</v>
      </c>
    </row>
    <row r="35" spans="1:5" x14ac:dyDescent="0.25">
      <c r="A35" s="33">
        <v>44470</v>
      </c>
      <c r="C35" s="34">
        <f t="shared" si="0"/>
        <v>22624.919172026392</v>
      </c>
      <c r="D35" s="34">
        <f t="shared" si="1"/>
        <v>14448.163167298255</v>
      </c>
      <c r="E35" s="34">
        <f t="shared" si="2"/>
        <v>30801.675176754528</v>
      </c>
    </row>
    <row r="36" spans="1:5" x14ac:dyDescent="0.25">
      <c r="A36" s="33">
        <v>44501</v>
      </c>
      <c r="C36" s="34">
        <f t="shared" si="0"/>
        <v>15240.720408273613</v>
      </c>
      <c r="D36" s="34">
        <f t="shared" si="1"/>
        <v>6669.0715419243879</v>
      </c>
      <c r="E36" s="34">
        <f t="shared" si="2"/>
        <v>23812.369274622841</v>
      </c>
    </row>
    <row r="37" spans="1:5" x14ac:dyDescent="0.25">
      <c r="A37" s="33">
        <v>44531</v>
      </c>
      <c r="C37" s="34">
        <f t="shared" si="0"/>
        <v>45625.342416114945</v>
      </c>
      <c r="D37" s="34">
        <f t="shared" si="1"/>
        <v>36675.396400515689</v>
      </c>
      <c r="E37" s="34">
        <f t="shared" si="2"/>
        <v>54575.288431714202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O22"/>
  <sheetViews>
    <sheetView showGridLines="0" tabSelected="1" zoomScaleNormal="100" workbookViewId="0">
      <selection activeCell="K5" sqref="K5"/>
    </sheetView>
  </sheetViews>
  <sheetFormatPr defaultRowHeight="11.25" x14ac:dyDescent="0.2"/>
  <cols>
    <col min="1" max="1" width="2" style="18" customWidth="1"/>
    <col min="2" max="2" width="17.85546875" style="18" bestFit="1" customWidth="1"/>
    <col min="3" max="3" width="12" style="18" bestFit="1" customWidth="1"/>
    <col min="4" max="8" width="10.7109375" style="18" bestFit="1" customWidth="1"/>
    <col min="9" max="14" width="9.85546875" style="18" bestFit="1" customWidth="1"/>
    <col min="15" max="15" width="12" style="18" bestFit="1" customWidth="1"/>
    <col min="16" max="16" width="9.85546875" style="18" bestFit="1" customWidth="1"/>
    <col min="17" max="16384" width="9.140625" style="18"/>
  </cols>
  <sheetData>
    <row r="1" spans="2:15" x14ac:dyDescent="0.2">
      <c r="B1" s="22"/>
    </row>
    <row r="2" spans="2:15" ht="15.75" x14ac:dyDescent="0.25">
      <c r="B2" s="21" t="s">
        <v>11</v>
      </c>
    </row>
    <row r="3" spans="2:15" ht="12" x14ac:dyDescent="0.2">
      <c r="B3" s="20" t="s">
        <v>1</v>
      </c>
    </row>
    <row r="5" spans="2:15" x14ac:dyDescent="0.2">
      <c r="B5" s="19" t="s">
        <v>10</v>
      </c>
    </row>
    <row r="6" spans="2:15" x14ac:dyDescent="0.2">
      <c r="H6" s="45" t="s">
        <v>35</v>
      </c>
    </row>
    <row r="7" spans="2:15" x14ac:dyDescent="0.2">
      <c r="B7" s="35"/>
      <c r="C7" s="38">
        <v>2016</v>
      </c>
      <c r="D7" s="38">
        <f>C7+1</f>
        <v>2017</v>
      </c>
      <c r="E7" s="38">
        <f t="shared" ref="E7:H7" si="0">D7+1</f>
        <v>2018</v>
      </c>
      <c r="F7" s="38">
        <f t="shared" si="0"/>
        <v>2019</v>
      </c>
      <c r="G7" s="38">
        <f t="shared" si="0"/>
        <v>2020</v>
      </c>
      <c r="H7" s="39">
        <f t="shared" si="0"/>
        <v>2021</v>
      </c>
    </row>
    <row r="8" spans="2:15" x14ac:dyDescent="0.2">
      <c r="B8" s="18" t="s">
        <v>3</v>
      </c>
      <c r="C8" s="40">
        <v>394964586.94461733</v>
      </c>
      <c r="D8" s="40">
        <v>412737993.3571251</v>
      </c>
      <c r="E8" s="40">
        <v>511795111.76283514</v>
      </c>
      <c r="F8" s="40">
        <v>522031013.99809188</v>
      </c>
      <c r="G8" s="40">
        <v>631440631.59705567</v>
      </c>
      <c r="H8" s="9">
        <f>1.12*G8</f>
        <v>707213507.38870239</v>
      </c>
    </row>
    <row r="10" spans="2:15" x14ac:dyDescent="0.2">
      <c r="B10" s="35" t="s">
        <v>18</v>
      </c>
      <c r="C10" s="36" t="s">
        <v>19</v>
      </c>
      <c r="D10" s="36" t="s">
        <v>20</v>
      </c>
      <c r="E10" s="36" t="s">
        <v>21</v>
      </c>
      <c r="F10" s="36" t="s">
        <v>22</v>
      </c>
      <c r="G10" s="36" t="s">
        <v>23</v>
      </c>
      <c r="H10" s="36" t="s">
        <v>24</v>
      </c>
      <c r="I10" s="36" t="s">
        <v>25</v>
      </c>
      <c r="J10" s="36" t="s">
        <v>26</v>
      </c>
      <c r="K10" s="36" t="s">
        <v>27</v>
      </c>
      <c r="L10" s="36" t="s">
        <v>28</v>
      </c>
      <c r="M10" s="36" t="s">
        <v>29</v>
      </c>
      <c r="N10" s="36" t="s">
        <v>30</v>
      </c>
      <c r="O10" s="42" t="s">
        <v>33</v>
      </c>
    </row>
    <row r="11" spans="2:15" x14ac:dyDescent="0.2">
      <c r="B11" s="18" t="s">
        <v>31</v>
      </c>
      <c r="C11" s="37">
        <v>55681660.2938357</v>
      </c>
      <c r="D11" s="37">
        <v>52059988.362549201</v>
      </c>
      <c r="E11" s="37">
        <v>44038077.978889607</v>
      </c>
      <c r="F11" s="37">
        <v>44979207.731949151</v>
      </c>
      <c r="G11" s="37">
        <v>54033746.406932563</v>
      </c>
      <c r="H11" s="37">
        <v>47002002.147206135</v>
      </c>
      <c r="I11" s="37">
        <v>62937754.944744043</v>
      </c>
      <c r="J11" s="37">
        <v>62139179.117823564</v>
      </c>
      <c r="K11" s="37">
        <v>71020257.30232808</v>
      </c>
      <c r="L11" s="37">
        <v>38718577.282001145</v>
      </c>
      <c r="M11" s="37">
        <v>45897945.893669233</v>
      </c>
      <c r="N11" s="37">
        <v>52932234.135127313</v>
      </c>
      <c r="O11" s="43">
        <f>AVERAGE(C11:N11)</f>
        <v>52620052.63308797</v>
      </c>
    </row>
    <row r="12" spans="2:15" x14ac:dyDescent="0.2">
      <c r="B12" s="18" t="s">
        <v>34</v>
      </c>
      <c r="C12" s="23">
        <f>C11/$O$11</f>
        <v>1.0581832876925432</v>
      </c>
      <c r="D12" s="23">
        <f t="shared" ref="D12:N12" si="1">D11/$O$11</f>
        <v>0.98935644792216348</v>
      </c>
      <c r="E12" s="23">
        <f t="shared" si="1"/>
        <v>0.83690676415625742</v>
      </c>
      <c r="F12" s="23">
        <f t="shared" si="1"/>
        <v>0.85479214636257916</v>
      </c>
      <c r="G12" s="23">
        <f t="shared" si="1"/>
        <v>1.0268660653705932</v>
      </c>
      <c r="H12" s="23">
        <f t="shared" si="1"/>
        <v>0.89323365894261475</v>
      </c>
      <c r="I12" s="23">
        <f t="shared" si="1"/>
        <v>1.1960792852793196</v>
      </c>
      <c r="J12" s="23">
        <f t="shared" si="1"/>
        <v>1.1809030209663811</v>
      </c>
      <c r="K12" s="23">
        <f t="shared" si="1"/>
        <v>1.3496804687281878</v>
      </c>
      <c r="L12" s="23">
        <f t="shared" si="1"/>
        <v>0.73581411162737131</v>
      </c>
      <c r="M12" s="23">
        <f t="shared" si="1"/>
        <v>0.87225199514164276</v>
      </c>
      <c r="N12" s="23">
        <f t="shared" si="1"/>
        <v>1.0059327478103479</v>
      </c>
    </row>
    <row r="14" spans="2:15" x14ac:dyDescent="0.2">
      <c r="B14" s="41" t="s">
        <v>32</v>
      </c>
      <c r="C14" s="42" t="s">
        <v>19</v>
      </c>
      <c r="D14" s="42" t="s">
        <v>20</v>
      </c>
      <c r="E14" s="42" t="s">
        <v>21</v>
      </c>
      <c r="F14" s="42" t="s">
        <v>22</v>
      </c>
      <c r="G14" s="42" t="s">
        <v>23</v>
      </c>
      <c r="H14" s="42" t="s">
        <v>24</v>
      </c>
      <c r="I14" s="42" t="s">
        <v>25</v>
      </c>
      <c r="J14" s="42" t="s">
        <v>26</v>
      </c>
      <c r="K14" s="42" t="s">
        <v>27</v>
      </c>
      <c r="L14" s="42" t="s">
        <v>28</v>
      </c>
      <c r="M14" s="42" t="s">
        <v>29</v>
      </c>
      <c r="N14" s="42" t="s">
        <v>30</v>
      </c>
      <c r="O14" s="42" t="s">
        <v>33</v>
      </c>
    </row>
    <row r="15" spans="2:15" x14ac:dyDescent="0.2">
      <c r="B15" s="18" t="s">
        <v>31</v>
      </c>
      <c r="C15" s="9">
        <f>C12*$O$15</f>
        <v>62363459.529095985</v>
      </c>
      <c r="D15" s="9">
        <f t="shared" ref="D15:N15" si="2">D12*$O$15</f>
        <v>58307186.96605511</v>
      </c>
      <c r="E15" s="9">
        <f t="shared" si="2"/>
        <v>49322647.336356364</v>
      </c>
      <c r="F15" s="9">
        <f t="shared" si="2"/>
        <v>50376712.659783058</v>
      </c>
      <c r="G15" s="9">
        <f t="shared" si="2"/>
        <v>60517795.975764483</v>
      </c>
      <c r="H15" s="9">
        <f t="shared" si="2"/>
        <v>52642242.404870883</v>
      </c>
      <c r="I15" s="9">
        <f t="shared" si="2"/>
        <v>70490285.538113326</v>
      </c>
      <c r="J15" s="9">
        <f t="shared" si="2"/>
        <v>69595880.611962393</v>
      </c>
      <c r="K15" s="9">
        <f t="shared" si="2"/>
        <v>79542688.178607464</v>
      </c>
      <c r="L15" s="9">
        <f t="shared" si="2"/>
        <v>43364806.555841289</v>
      </c>
      <c r="M15" s="9">
        <f t="shared" si="2"/>
        <v>51405699.40090955</v>
      </c>
      <c r="N15" s="9">
        <f t="shared" si="2"/>
        <v>59284102.231342599</v>
      </c>
      <c r="O15" s="9">
        <f>H8/12</f>
        <v>58934458.949058533</v>
      </c>
    </row>
    <row r="16" spans="2:15" x14ac:dyDescent="0.2">
      <c r="B16" s="18" t="s">
        <v>36</v>
      </c>
      <c r="C16" s="46">
        <v>59723148.278399996</v>
      </c>
      <c r="D16" s="46">
        <v>52406737.200000003</v>
      </c>
      <c r="E16" s="46">
        <v>48813131.584000006</v>
      </c>
      <c r="F16" s="46">
        <v>50942692.505599998</v>
      </c>
      <c r="G16" s="46">
        <v>65294274.339199997</v>
      </c>
      <c r="H16" s="46">
        <v>52062235.209600002</v>
      </c>
      <c r="I16" s="46">
        <v>71343230.694400012</v>
      </c>
      <c r="J16" s="46">
        <v>75538301.993599996</v>
      </c>
      <c r="K16" s="46">
        <v>74019517.465599999</v>
      </c>
      <c r="L16" s="46">
        <v>49063147.280000001</v>
      </c>
      <c r="M16" s="46">
        <v>52078137.843200006</v>
      </c>
      <c r="N16" s="46">
        <v>60609763.222400002</v>
      </c>
      <c r="O16" s="9"/>
    </row>
    <row r="22" spans="3:14" x14ac:dyDescent="0.2"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63986F-1DA5-4DC6-9B5B-8D53D0DD65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65DF57-BDEB-4626-A9C5-2E8B28423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7E930A-18C1-4A0B-97DC-790B52AF41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Forecast</vt:lpstr>
      <vt:lpstr>Moving Average</vt:lpstr>
      <vt:lpstr>FC Sheet</vt:lpstr>
      <vt:lpstr>FC Sheet Result RAW</vt:lpstr>
      <vt:lpstr>Sales 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2020-03-29T18:24:20Z</dcterms:created>
  <dcterms:modified xsi:type="dcterms:W3CDTF">2020-06-26T06:33:05Z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