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BOPModel" sheetId="2" r:id="rId1"/>
    <sheet name="DeltaHedging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  <c r="D22" i="2" s="1"/>
  <c r="F24" i="2"/>
  <c r="H18" i="2"/>
  <c r="H22" i="2"/>
  <c r="H26" i="2"/>
  <c r="C20" i="3"/>
  <c r="D14" i="3"/>
  <c r="F15" i="2"/>
  <c r="H15" i="2" s="1"/>
  <c r="C9" i="2"/>
  <c r="F10" i="2"/>
  <c r="F11" i="2" s="1"/>
  <c r="D21" i="2"/>
  <c r="F23" i="2" s="1"/>
  <c r="H25" i="2" s="1"/>
  <c r="D22" i="3" l="1"/>
  <c r="D23" i="3" s="1"/>
  <c r="D18" i="3"/>
  <c r="D19" i="3" s="1"/>
  <c r="F19" i="2"/>
  <c r="D28" i="3" l="1"/>
  <c r="H17" i="2"/>
  <c r="H21" i="2"/>
  <c r="D33" i="3" l="1"/>
  <c r="D38" i="3"/>
  <c r="D31" i="3"/>
  <c r="D32" i="3"/>
  <c r="D35" i="3" s="1"/>
  <c r="D39" i="3" s="1"/>
</calcChain>
</file>

<file path=xl/sharedStrings.xml><?xml version="1.0" encoding="utf-8"?>
<sst xmlns="http://schemas.openxmlformats.org/spreadsheetml/2006/main" count="43" uniqueCount="32">
  <si>
    <t>Stock</t>
  </si>
  <si>
    <t>Magnimetrics</t>
  </si>
  <si>
    <t>in EUR</t>
  </si>
  <si>
    <t>Assumptions</t>
  </si>
  <si>
    <t>Strike price (X)</t>
  </si>
  <si>
    <t>Underlying asset price (S)</t>
  </si>
  <si>
    <r>
      <t xml:space="preserve">Time/step, </t>
    </r>
    <r>
      <rPr>
        <sz val="8"/>
        <color theme="1"/>
        <rFont val="Calibri"/>
        <family val="2"/>
      </rPr>
      <t>Δ</t>
    </r>
    <r>
      <rPr>
        <sz val="8"/>
        <color theme="1"/>
        <rFont val="Arial"/>
        <family val="2"/>
      </rPr>
      <t>t</t>
    </r>
  </si>
  <si>
    <t>Parameters</t>
  </si>
  <si>
    <t>c</t>
  </si>
  <si>
    <t xml:space="preserve">Risk-free rate (r) </t>
  </si>
  <si>
    <t>Node Time (yrs)</t>
  </si>
  <si>
    <t>Option</t>
  </si>
  <si>
    <t>formula toggle</t>
  </si>
  <si>
    <t>Call or Put option? (c/p)</t>
  </si>
  <si>
    <t>Delta Hedging Portfolio</t>
  </si>
  <si>
    <t>Option value</t>
  </si>
  <si>
    <t>Option payoff</t>
  </si>
  <si>
    <t>Hedge Ratio</t>
  </si>
  <si>
    <t>Calculate the hedge ratio</t>
  </si>
  <si>
    <t>Upstate payoff</t>
  </si>
  <si>
    <t>Downstate payoff</t>
  </si>
  <si>
    <t>Hedge Portfolio -&gt; Risk-free payoff</t>
  </si>
  <si>
    <t>Present value</t>
  </si>
  <si>
    <t>Risk-free rate (df)</t>
  </si>
  <si>
    <t>Current value</t>
  </si>
  <si>
    <t>2-Step Binomial Option Pricing Model</t>
  </si>
  <si>
    <t>up factor (u)</t>
  </si>
  <si>
    <t>down factor (d)</t>
  </si>
  <si>
    <r>
      <t>probability (</t>
    </r>
    <r>
      <rPr>
        <sz val="8"/>
        <color theme="1"/>
        <rFont val="Calibri"/>
        <family val="2"/>
      </rPr>
      <t>π)</t>
    </r>
  </si>
  <si>
    <r>
      <t>1-</t>
    </r>
    <r>
      <rPr>
        <sz val="8"/>
        <color theme="1"/>
        <rFont val="Calibri"/>
        <family val="2"/>
      </rPr>
      <t>π</t>
    </r>
  </si>
  <si>
    <t>Spot price (S)</t>
  </si>
  <si>
    <t>Buy/sell stock and short the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</si>
</sst>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6" formatCode="_(* #,##0.000_);_(* \(#,##0.000\);_(* &quot;-&quot;??_);_(@_)"/>
    <numFmt numFmtId="167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4" borderId="0" xfId="0" applyFont="1" applyFill="1"/>
    <xf numFmtId="10" fontId="2" fillId="0" borderId="0" xfId="0" applyNumberFormat="1" applyFont="1"/>
    <xf numFmtId="9" fontId="2" fillId="0" borderId="0" xfId="0" applyNumberFormat="1" applyFont="1"/>
    <xf numFmtId="43" fontId="2" fillId="0" borderId="0" xfId="1" applyFont="1"/>
    <xf numFmtId="0" fontId="2" fillId="3" borderId="1" xfId="0" applyFont="1" applyFill="1" applyBorder="1"/>
    <xf numFmtId="2" fontId="2" fillId="3" borderId="1" xfId="0" applyNumberFormat="1" applyFont="1" applyFill="1" applyBorder="1"/>
    <xf numFmtId="43" fontId="2" fillId="3" borderId="1" xfId="1" applyFont="1" applyFill="1" applyBorder="1"/>
    <xf numFmtId="43" fontId="2" fillId="0" borderId="0" xfId="0" applyNumberFormat="1" applyFont="1"/>
    <xf numFmtId="43" fontId="2" fillId="5" borderId="0" xfId="0" applyNumberFormat="1" applyFont="1" applyFill="1"/>
    <xf numFmtId="0" fontId="2" fillId="2" borderId="0" xfId="0" applyFont="1" applyFill="1"/>
    <xf numFmtId="0" fontId="2" fillId="5" borderId="0" xfId="0" applyFont="1" applyFill="1"/>
    <xf numFmtId="0" fontId="2" fillId="3" borderId="0" xfId="0" applyFont="1" applyFill="1" applyAlignment="1">
      <alignment horizontal="center"/>
    </xf>
    <xf numFmtId="43" fontId="2" fillId="2" borderId="0" xfId="0" applyNumberFormat="1" applyFont="1" applyFill="1"/>
    <xf numFmtId="0" fontId="6" fillId="0" borderId="0" xfId="0" applyFont="1" applyAlignment="1">
      <alignment horizontal="right"/>
    </xf>
    <xf numFmtId="166" fontId="2" fillId="0" borderId="0" xfId="0" applyNumberFormat="1" applyFont="1"/>
    <xf numFmtId="167" fontId="2" fillId="0" borderId="0" xfId="1" applyNumberFormat="1" applyFont="1"/>
    <xf numFmtId="0" fontId="2" fillId="0" borderId="0" xfId="0" applyFont="1" applyAlignment="1">
      <alignment horizontal="right"/>
    </xf>
    <xf numFmtId="43" fontId="2" fillId="5" borderId="0" xfId="1" applyFont="1" applyFill="1"/>
    <xf numFmtId="43" fontId="2" fillId="2" borderId="0" xfId="1" applyFont="1" applyFill="1"/>
    <xf numFmtId="0" fontId="4" fillId="3" borderId="1" xfId="0" applyFont="1" applyFill="1" applyBorder="1"/>
    <xf numFmtId="0" fontId="4" fillId="0" borderId="2" xfId="0" applyFont="1" applyBorder="1"/>
    <xf numFmtId="43" fontId="4" fillId="0" borderId="2" xfId="0" applyNumberFormat="1" applyFont="1" applyBorder="1"/>
    <xf numFmtId="0" fontId="10" fillId="6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showGridLines="0" tabSelected="1" zoomScaleNormal="100" workbookViewId="0">
      <selection activeCell="H7" sqref="H7"/>
    </sheetView>
  </sheetViews>
  <sheetFormatPr defaultRowHeight="11.25" x14ac:dyDescent="0.2"/>
  <cols>
    <col min="1" max="1" width="2" style="1" customWidth="1"/>
    <col min="2" max="2" width="22.42578125" style="1" customWidth="1"/>
    <col min="3" max="4" width="9.140625" style="1"/>
    <col min="5" max="5" width="10.28515625" style="1" bestFit="1" customWidth="1"/>
    <col min="6" max="16384" width="9.140625" style="1"/>
  </cols>
  <sheetData>
    <row r="2" spans="2:8" ht="15.75" x14ac:dyDescent="0.25">
      <c r="B2" s="2" t="s">
        <v>25</v>
      </c>
    </row>
    <row r="3" spans="2:8" ht="12" x14ac:dyDescent="0.2">
      <c r="B3" s="3" t="s">
        <v>1</v>
      </c>
    </row>
    <row r="5" spans="2:8" x14ac:dyDescent="0.2">
      <c r="B5" s="5" t="s">
        <v>2</v>
      </c>
    </row>
    <row r="7" spans="2:8" x14ac:dyDescent="0.2">
      <c r="B7" s="6" t="s">
        <v>3</v>
      </c>
      <c r="C7" s="6"/>
      <c r="E7" s="28" t="s">
        <v>7</v>
      </c>
      <c r="F7" s="28"/>
    </row>
    <row r="8" spans="2:8" x14ac:dyDescent="0.2">
      <c r="B8" s="1" t="s">
        <v>13</v>
      </c>
      <c r="C8" s="17" t="s">
        <v>8</v>
      </c>
      <c r="E8" s="1" t="s">
        <v>26</v>
      </c>
      <c r="F8" s="9">
        <v>1.2</v>
      </c>
      <c r="G8" s="4"/>
    </row>
    <row r="9" spans="2:8" x14ac:dyDescent="0.2">
      <c r="B9" s="19" t="s">
        <v>12</v>
      </c>
      <c r="C9" s="9">
        <f>IF(C8="c",1,-1)</f>
        <v>1</v>
      </c>
      <c r="E9" s="1" t="s">
        <v>27</v>
      </c>
      <c r="F9" s="9">
        <v>0.9</v>
      </c>
      <c r="G9" s="4"/>
    </row>
    <row r="10" spans="2:8" x14ac:dyDescent="0.2">
      <c r="B10" s="1" t="s">
        <v>5</v>
      </c>
      <c r="C10" s="9">
        <v>100</v>
      </c>
      <c r="E10" s="1" t="s">
        <v>28</v>
      </c>
      <c r="F10" s="21">
        <f>(1+C12*C13-F9)/(F8-F9)</f>
        <v>0.3625000000000001</v>
      </c>
    </row>
    <row r="11" spans="2:8" x14ac:dyDescent="0.2">
      <c r="B11" s="1" t="s">
        <v>4</v>
      </c>
      <c r="C11" s="9">
        <v>105</v>
      </c>
      <c r="E11" s="1" t="s">
        <v>29</v>
      </c>
      <c r="F11" s="21">
        <f>1-F10</f>
        <v>0.63749999999999996</v>
      </c>
    </row>
    <row r="12" spans="2:8" x14ac:dyDescent="0.2">
      <c r="B12" s="1" t="s">
        <v>6</v>
      </c>
      <c r="C12" s="9">
        <v>0.25</v>
      </c>
    </row>
    <row r="13" spans="2:8" x14ac:dyDescent="0.2">
      <c r="B13" s="1" t="s">
        <v>9</v>
      </c>
      <c r="C13" s="7">
        <v>3.5000000000000003E-2</v>
      </c>
    </row>
    <row r="15" spans="2:8" x14ac:dyDescent="0.2">
      <c r="B15" s="10" t="s">
        <v>10</v>
      </c>
      <c r="C15" s="10"/>
      <c r="D15" s="11">
        <v>0</v>
      </c>
      <c r="E15" s="10"/>
      <c r="F15" s="12">
        <f>D15+$C$12</f>
        <v>0.25</v>
      </c>
      <c r="G15" s="10"/>
      <c r="H15" s="12">
        <f>F15+$C$12</f>
        <v>0.5</v>
      </c>
    </row>
    <row r="17" spans="2:8" x14ac:dyDescent="0.2">
      <c r="H17" s="14">
        <f>F19*$F$8</f>
        <v>144</v>
      </c>
    </row>
    <row r="18" spans="2:8" x14ac:dyDescent="0.2">
      <c r="H18" s="18">
        <f>MAX($C$9*(H17-$C$11),0)</f>
        <v>39</v>
      </c>
    </row>
    <row r="19" spans="2:8" x14ac:dyDescent="0.2">
      <c r="F19" s="14">
        <f>D21*$F$8</f>
        <v>120</v>
      </c>
    </row>
    <row r="20" spans="2:8" x14ac:dyDescent="0.2">
      <c r="F20" s="18">
        <f>($F$10*H18+$F$11*H22)/(1+$C$13)^$C$12</f>
        <v>15.912556155521107</v>
      </c>
    </row>
    <row r="21" spans="2:8" x14ac:dyDescent="0.2">
      <c r="B21" s="16" t="s">
        <v>0</v>
      </c>
      <c r="D21" s="14">
        <f>C10</f>
        <v>100</v>
      </c>
      <c r="H21" s="14">
        <f>F19*$F$9</f>
        <v>108</v>
      </c>
    </row>
    <row r="22" spans="2:8" x14ac:dyDescent="0.2">
      <c r="B22" s="15" t="s">
        <v>11</v>
      </c>
      <c r="D22" s="18">
        <f>($F$10*F20+$F$11*F24)/(1+$C$13)^$C$12</f>
        <v>6.4003631654614912</v>
      </c>
      <c r="H22" s="18">
        <f>MAX($C$9*(H21-$C$11),0)</f>
        <v>3</v>
      </c>
    </row>
    <row r="23" spans="2:8" x14ac:dyDescent="0.2">
      <c r="F23" s="14">
        <f>D21*$F$9</f>
        <v>90</v>
      </c>
    </row>
    <row r="24" spans="2:8" x14ac:dyDescent="0.2">
      <c r="F24" s="18">
        <f>($F$10*H22+$F$11*H26)/(1+$C$13)^$C$12</f>
        <v>1.0781872161451218</v>
      </c>
    </row>
    <row r="25" spans="2:8" x14ac:dyDescent="0.2">
      <c r="H25" s="14">
        <f>F23*$F$9</f>
        <v>81</v>
      </c>
    </row>
    <row r="26" spans="2:8" x14ac:dyDescent="0.2">
      <c r="H26" s="18">
        <f>MAX($C$9*(H25-$C$11),0)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9"/>
  <sheetViews>
    <sheetView showGridLines="0" zoomScaleNormal="100" workbookViewId="0">
      <selection activeCell="H11" sqref="H11"/>
    </sheetView>
  </sheetViews>
  <sheetFormatPr defaultRowHeight="11.25" x14ac:dyDescent="0.2"/>
  <cols>
    <col min="1" max="1" width="2" style="1" customWidth="1"/>
    <col min="2" max="2" width="19.85546875" style="1" customWidth="1"/>
    <col min="3" max="16384" width="9.140625" style="1"/>
  </cols>
  <sheetData>
    <row r="2" spans="2:4" ht="15.75" x14ac:dyDescent="0.25">
      <c r="B2" s="2" t="s">
        <v>14</v>
      </c>
    </row>
    <row r="3" spans="2:4" ht="12" x14ac:dyDescent="0.2">
      <c r="B3" s="3" t="s">
        <v>1</v>
      </c>
    </row>
    <row r="5" spans="2:4" x14ac:dyDescent="0.2">
      <c r="B5" s="5" t="s">
        <v>2</v>
      </c>
    </row>
    <row r="7" spans="2:4" x14ac:dyDescent="0.2">
      <c r="B7" s="6" t="s">
        <v>3</v>
      </c>
      <c r="C7" s="6"/>
      <c r="D7" s="6"/>
    </row>
    <row r="8" spans="2:4" x14ac:dyDescent="0.2">
      <c r="B8" s="1" t="s">
        <v>23</v>
      </c>
      <c r="D8" s="8">
        <v>0.1</v>
      </c>
    </row>
    <row r="9" spans="2:4" x14ac:dyDescent="0.2">
      <c r="B9" s="1" t="s">
        <v>30</v>
      </c>
      <c r="D9" s="9">
        <v>100</v>
      </c>
    </row>
    <row r="10" spans="2:4" x14ac:dyDescent="0.2">
      <c r="B10" s="1" t="s">
        <v>26</v>
      </c>
      <c r="D10" s="9">
        <v>1.2</v>
      </c>
    </row>
    <row r="11" spans="2:4" x14ac:dyDescent="0.2">
      <c r="B11" s="1" t="s">
        <v>27</v>
      </c>
      <c r="D11" s="9">
        <v>0.9</v>
      </c>
    </row>
    <row r="12" spans="2:4" x14ac:dyDescent="0.2">
      <c r="B12" s="1" t="s">
        <v>4</v>
      </c>
      <c r="D12" s="9">
        <v>110</v>
      </c>
    </row>
    <row r="13" spans="2:4" x14ac:dyDescent="0.2">
      <c r="B13" s="1" t="s">
        <v>13</v>
      </c>
      <c r="D13" s="17" t="s">
        <v>8</v>
      </c>
    </row>
    <row r="14" spans="2:4" x14ac:dyDescent="0.2">
      <c r="C14" s="19" t="s">
        <v>12</v>
      </c>
      <c r="D14" s="9">
        <f>IF(D13="c",1,-1)</f>
        <v>1</v>
      </c>
    </row>
    <row r="16" spans="2:4" x14ac:dyDescent="0.2">
      <c r="B16" s="25" t="s">
        <v>16</v>
      </c>
      <c r="C16" s="25">
        <v>0</v>
      </c>
      <c r="D16" s="25">
        <v>1</v>
      </c>
    </row>
    <row r="18" spans="2:4" x14ac:dyDescent="0.2">
      <c r="C18" s="9"/>
      <c r="D18" s="23">
        <f>D10*C20</f>
        <v>120</v>
      </c>
    </row>
    <row r="19" spans="2:4" x14ac:dyDescent="0.2">
      <c r="C19" s="9"/>
      <c r="D19" s="24">
        <f>MAX($D$14*(D18-$D$12),0)</f>
        <v>10</v>
      </c>
    </row>
    <row r="20" spans="2:4" x14ac:dyDescent="0.2">
      <c r="B20" s="16" t="s">
        <v>0</v>
      </c>
      <c r="C20" s="23">
        <f>D9</f>
        <v>100</v>
      </c>
      <c r="D20" s="9"/>
    </row>
    <row r="21" spans="2:4" x14ac:dyDescent="0.2">
      <c r="B21" s="15" t="s">
        <v>16</v>
      </c>
      <c r="C21" s="24"/>
      <c r="D21" s="9"/>
    </row>
    <row r="22" spans="2:4" x14ac:dyDescent="0.2">
      <c r="C22" s="9"/>
      <c r="D22" s="23">
        <f>C20*D11</f>
        <v>90</v>
      </c>
    </row>
    <row r="23" spans="2:4" x14ac:dyDescent="0.2">
      <c r="C23" s="9"/>
      <c r="D23" s="24">
        <f>MAX($D$14*(D22-$D$12),0)</f>
        <v>0</v>
      </c>
    </row>
    <row r="26" spans="2:4" x14ac:dyDescent="0.2">
      <c r="B26" s="25" t="s">
        <v>17</v>
      </c>
      <c r="C26" s="25"/>
      <c r="D26" s="25"/>
    </row>
    <row r="28" spans="2:4" x14ac:dyDescent="0.2">
      <c r="B28" s="1" t="s">
        <v>18</v>
      </c>
      <c r="D28" s="20">
        <f>(D19-D23)/(D18-D22)</f>
        <v>0.33333333333333331</v>
      </c>
    </row>
    <row r="30" spans="2:4" x14ac:dyDescent="0.2">
      <c r="B30" s="25" t="s">
        <v>21</v>
      </c>
      <c r="C30" s="25"/>
      <c r="D30" s="25"/>
    </row>
    <row r="31" spans="2:4" x14ac:dyDescent="0.2">
      <c r="B31" s="4" t="s">
        <v>31</v>
      </c>
      <c r="D31" s="1" t="str">
        <f>ROUND(D28,3)&amp;" * S - "&amp;D13</f>
        <v>0.333 * S - c</v>
      </c>
    </row>
    <row r="32" spans="2:4" x14ac:dyDescent="0.2">
      <c r="B32" s="1" t="s">
        <v>19</v>
      </c>
      <c r="D32" s="13">
        <f>D28*D18-D19</f>
        <v>30</v>
      </c>
    </row>
    <row r="33" spans="2:4" x14ac:dyDescent="0.2">
      <c r="B33" s="1" t="s">
        <v>20</v>
      </c>
      <c r="D33" s="13">
        <f>D28*D22-D23</f>
        <v>30</v>
      </c>
    </row>
    <row r="35" spans="2:4" x14ac:dyDescent="0.2">
      <c r="B35" s="1" t="s">
        <v>22</v>
      </c>
      <c r="D35" s="9">
        <f>D32/(1+D8)</f>
        <v>27.27272727272727</v>
      </c>
    </row>
    <row r="37" spans="2:4" x14ac:dyDescent="0.2">
      <c r="B37" s="25" t="s">
        <v>24</v>
      </c>
      <c r="C37" s="25"/>
      <c r="D37" s="25"/>
    </row>
    <row r="38" spans="2:4" x14ac:dyDescent="0.2">
      <c r="D38" s="22" t="str">
        <f>ROUND(D28,3)&amp;" * S0 - "&amp;D13&amp;0</f>
        <v>0.333 * S0 - c0</v>
      </c>
    </row>
    <row r="39" spans="2:4" ht="12" thickBot="1" x14ac:dyDescent="0.25">
      <c r="B39" s="26" t="s">
        <v>15</v>
      </c>
      <c r="C39" s="26"/>
      <c r="D39" s="27">
        <f>D28*D9-D35</f>
        <v>6.0606060606060588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BOPModel</vt:lpstr>
      <vt:lpstr>DeltaHedging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2020-05-15T03:49:40Z</dcterms:created>
  <dcterms:modified xsi:type="dcterms:W3CDTF">2020-05-15T06:27:23Z</dcterms:modified>
</cp:coreProperties>
</file>