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2450"/>
  </bookViews>
  <sheets>
    <sheet name="PP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D39" i="1"/>
  <c r="C39" i="1"/>
  <c r="C40" i="1"/>
  <c r="D36" i="1" s="1"/>
  <c r="D50" i="1"/>
  <c r="E50" i="1"/>
  <c r="C50" i="1"/>
  <c r="C49" i="1"/>
  <c r="C31" i="1"/>
  <c r="D27" i="1" s="1"/>
  <c r="D31" i="1" s="1"/>
  <c r="E30" i="1"/>
  <c r="D30" i="1"/>
  <c r="C30" i="1"/>
  <c r="E46" i="1"/>
  <c r="F46" i="1" s="1"/>
  <c r="F28" i="1" s="1"/>
  <c r="F20" i="1" s="1"/>
  <c r="D46" i="1"/>
  <c r="C46" i="1"/>
  <c r="D40" i="1" l="1"/>
  <c r="E36" i="1" s="1"/>
  <c r="E40" i="1" s="1"/>
  <c r="F36" i="1" s="1"/>
  <c r="F50" i="1"/>
  <c r="F39" i="1" s="1"/>
  <c r="F16" i="1" s="1"/>
  <c r="H46" i="1"/>
  <c r="I46" i="1" s="1"/>
  <c r="F37" i="1"/>
  <c r="G46" i="1"/>
  <c r="G50" i="1"/>
  <c r="G39" i="1" s="1"/>
  <c r="G16" i="1" s="1"/>
  <c r="D49" i="1"/>
  <c r="E27" i="1"/>
  <c r="E49" i="1" s="1"/>
  <c r="F49" i="1" l="1"/>
  <c r="G49" i="1" s="1"/>
  <c r="F40" i="1"/>
  <c r="F21" i="1"/>
  <c r="F22" i="1" s="1"/>
  <c r="I37" i="1"/>
  <c r="I21" i="1" s="1"/>
  <c r="I28" i="1"/>
  <c r="I20" i="1" s="1"/>
  <c r="H37" i="1"/>
  <c r="H21" i="1" s="1"/>
  <c r="H28" i="1"/>
  <c r="H20" i="1" s="1"/>
  <c r="H22" i="1" s="1"/>
  <c r="H50" i="1"/>
  <c r="H39" i="1" s="1"/>
  <c r="H16" i="1" s="1"/>
  <c r="G37" i="1"/>
  <c r="G28" i="1"/>
  <c r="G20" i="1" s="1"/>
  <c r="J46" i="1"/>
  <c r="I50" i="1"/>
  <c r="E31" i="1"/>
  <c r="F27" i="1" s="1"/>
  <c r="I22" i="1" l="1"/>
  <c r="G21" i="1"/>
  <c r="G22" i="1" s="1"/>
  <c r="G36" i="1"/>
  <c r="G40" i="1" s="1"/>
  <c r="F11" i="1"/>
  <c r="J50" i="1"/>
  <c r="J39" i="1" s="1"/>
  <c r="J16" i="1" s="1"/>
  <c r="I39" i="1"/>
  <c r="H49" i="1"/>
  <c r="I49" i="1" s="1"/>
  <c r="F30" i="1"/>
  <c r="J37" i="1"/>
  <c r="J21" i="1" s="1"/>
  <c r="J28" i="1"/>
  <c r="J20" i="1" s="1"/>
  <c r="J22" i="1" s="1"/>
  <c r="H36" i="1" l="1"/>
  <c r="H40" i="1" s="1"/>
  <c r="G11" i="1"/>
  <c r="I16" i="1"/>
  <c r="F31" i="1"/>
  <c r="F15" i="1"/>
  <c r="F17" i="1" s="1"/>
  <c r="J49" i="1"/>
  <c r="G27" i="1" l="1"/>
  <c r="F10" i="1"/>
  <c r="F12" i="1" s="1"/>
  <c r="I36" i="1"/>
  <c r="I40" i="1" s="1"/>
  <c r="H11" i="1"/>
  <c r="J36" i="1" l="1"/>
  <c r="J40" i="1" s="1"/>
  <c r="J11" i="1" s="1"/>
  <c r="I11" i="1"/>
  <c r="G30" i="1"/>
  <c r="G15" i="1" s="1"/>
  <c r="G17" i="1" s="1"/>
  <c r="G31" i="1"/>
  <c r="H27" i="1" l="1"/>
  <c r="G10" i="1"/>
  <c r="G12" i="1" s="1"/>
  <c r="H30" i="1" l="1"/>
  <c r="H15" i="1" s="1"/>
  <c r="H17" i="1" s="1"/>
  <c r="H31" i="1" l="1"/>
  <c r="I27" i="1"/>
  <c r="H10" i="1"/>
  <c r="H12" i="1" s="1"/>
  <c r="I30" i="1" l="1"/>
  <c r="I15" i="1" s="1"/>
  <c r="I17" i="1" s="1"/>
  <c r="I31" i="1"/>
  <c r="J27" i="1" l="1"/>
  <c r="J30" i="1" s="1"/>
  <c r="I10" i="1"/>
  <c r="I12" i="1" s="1"/>
  <c r="J31" i="1" l="1"/>
  <c r="J10" i="1" s="1"/>
  <c r="J12" i="1" s="1"/>
  <c r="J15" i="1"/>
  <c r="J17" i="1" s="1"/>
</calcChain>
</file>

<file path=xl/sharedStrings.xml><?xml version="1.0" encoding="utf-8"?>
<sst xmlns="http://schemas.openxmlformats.org/spreadsheetml/2006/main" count="73" uniqueCount="36">
  <si>
    <t>Property, Plant and Equipment Forecast</t>
  </si>
  <si>
    <t>Magnimetrics</t>
  </si>
  <si>
    <t>in EUR</t>
  </si>
  <si>
    <t>Opening Balance</t>
  </si>
  <si>
    <t>Additions (CAPEX)</t>
  </si>
  <si>
    <t>Disposals</t>
  </si>
  <si>
    <t>Closing Balance</t>
  </si>
  <si>
    <t>ACT 2017</t>
  </si>
  <si>
    <t>ACT 2018</t>
  </si>
  <si>
    <t>ACT 2019</t>
  </si>
  <si>
    <t>FC 2020</t>
  </si>
  <si>
    <t>FC 2021</t>
  </si>
  <si>
    <t>FC 2022</t>
  </si>
  <si>
    <t>FC 2023</t>
  </si>
  <si>
    <t>FC 2024</t>
  </si>
  <si>
    <t>Sales Revenue</t>
  </si>
  <si>
    <t>CAPEX as % of Sales</t>
  </si>
  <si>
    <t>Depreciation Expense</t>
  </si>
  <si>
    <t>Depreciation as % of PPE OB</t>
  </si>
  <si>
    <t>Depreciation as % of Sales</t>
  </si>
  <si>
    <t>PPE Schedule - Assumptions</t>
  </si>
  <si>
    <t>PPE Schedule - Impact on Budget</t>
  </si>
  <si>
    <t>Balance Sheet - PPE CB</t>
  </si>
  <si>
    <t>Income Statement - Depreciation</t>
  </si>
  <si>
    <t>Cash Flow Statement - CAPEX</t>
  </si>
  <si>
    <t>[CASE 1] PPE Schedule - Depreciation as % of PPE Net Book Value OB</t>
  </si>
  <si>
    <t>[CASE 2] PPE Schedule - Depreciation as % of Sales</t>
  </si>
  <si>
    <t>[CASE 1] Closing Balance</t>
  </si>
  <si>
    <t>[CASE 2] Closing Balance</t>
  </si>
  <si>
    <t>[CASE 1] Depreciation expense</t>
  </si>
  <si>
    <t>[CASE 2] Depreciation expense</t>
  </si>
  <si>
    <t>[CASE 1] CAPEX</t>
  </si>
  <si>
    <t>[CASE 2] CAPEX</t>
  </si>
  <si>
    <t>Impact on the Balance Sheet</t>
  </si>
  <si>
    <t>Impact on the Income Statement</t>
  </si>
  <si>
    <t>Impact on the Cash Flow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</si>
</sst>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8"/>
      <color rgb="FF0070C0"/>
      <name val="Arial"/>
      <family val="2"/>
    </font>
    <font>
      <sz val="8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165" fontId="2" fillId="0" borderId="0" xfId="1" applyNumberFormat="1" applyFont="1"/>
    <xf numFmtId="0" fontId="8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5" fillId="0" borderId="1" xfId="0" applyFont="1" applyBorder="1"/>
    <xf numFmtId="165" fontId="5" fillId="0" borderId="1" xfId="1" applyNumberFormat="1" applyFont="1" applyBorder="1"/>
    <xf numFmtId="165" fontId="10" fillId="0" borderId="0" xfId="1" applyNumberFormat="1" applyFont="1"/>
    <xf numFmtId="10" fontId="2" fillId="0" borderId="0" xfId="2" applyNumberFormat="1" applyFont="1"/>
    <xf numFmtId="10" fontId="11" fillId="0" borderId="0" xfId="0" applyNumberFormat="1" applyFont="1"/>
    <xf numFmtId="165" fontId="2" fillId="0" borderId="0" xfId="0" applyNumberFormat="1" applyFont="1"/>
    <xf numFmtId="165" fontId="10" fillId="0" borderId="0" xfId="0" applyNumberFormat="1" applyFont="1"/>
    <xf numFmtId="0" fontId="4" fillId="4" borderId="0" xfId="0" applyFont="1" applyFill="1"/>
    <xf numFmtId="0" fontId="4" fillId="0" borderId="2" xfId="0" applyFont="1" applyBorder="1"/>
    <xf numFmtId="165" fontId="4" fillId="0" borderId="2" xfId="0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showGridLines="0" tabSelected="1" zoomScaleNormal="100" workbookViewId="0">
      <selection activeCell="F4" sqref="F4"/>
    </sheetView>
  </sheetViews>
  <sheetFormatPr defaultRowHeight="11.25" x14ac:dyDescent="0.2"/>
  <cols>
    <col min="1" max="1" width="2" style="1" customWidth="1"/>
    <col min="2" max="2" width="21.42578125" style="1" customWidth="1"/>
    <col min="3" max="10" width="10.7109375" style="1" customWidth="1"/>
    <col min="11" max="16384" width="9.140625" style="1"/>
  </cols>
  <sheetData>
    <row r="2" spans="1:10" ht="15.75" x14ac:dyDescent="0.25">
      <c r="B2" s="2" t="s">
        <v>0</v>
      </c>
    </row>
    <row r="3" spans="1:10" ht="12" x14ac:dyDescent="0.2">
      <c r="B3" s="3" t="s">
        <v>1</v>
      </c>
    </row>
    <row r="5" spans="1:10" x14ac:dyDescent="0.2">
      <c r="B5" s="4" t="s">
        <v>2</v>
      </c>
    </row>
    <row r="7" spans="1:10" x14ac:dyDescent="0.2">
      <c r="A7" s="16">
        <v>1</v>
      </c>
      <c r="B7" s="16" t="s">
        <v>21</v>
      </c>
      <c r="C7" s="16"/>
      <c r="D7" s="16"/>
      <c r="E7" s="16"/>
      <c r="F7" s="16"/>
      <c r="G7" s="16"/>
      <c r="H7" s="16"/>
      <c r="I7" s="16"/>
      <c r="J7" s="16"/>
    </row>
    <row r="9" spans="1:10" x14ac:dyDescent="0.2">
      <c r="B9" s="5" t="s">
        <v>22</v>
      </c>
      <c r="C9" s="7"/>
      <c r="D9" s="7"/>
      <c r="E9" s="7"/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</row>
    <row r="10" spans="1:10" x14ac:dyDescent="0.2">
      <c r="B10" s="1" t="s">
        <v>27</v>
      </c>
      <c r="F10" s="14">
        <f>F31</f>
        <v>17999256.214338001</v>
      </c>
      <c r="G10" s="14">
        <f t="shared" ref="G10:J10" si="0">G31</f>
        <v>19215746.623788681</v>
      </c>
      <c r="H10" s="14">
        <f t="shared" si="0"/>
        <v>20861874.973732643</v>
      </c>
      <c r="I10" s="14">
        <f t="shared" si="0"/>
        <v>22567855.652173098</v>
      </c>
      <c r="J10" s="14">
        <f t="shared" si="0"/>
        <v>24585800.922505558</v>
      </c>
    </row>
    <row r="11" spans="1:10" x14ac:dyDescent="0.2">
      <c r="B11" s="1" t="s">
        <v>28</v>
      </c>
      <c r="F11" s="14">
        <f>F40</f>
        <v>17817001.477449298</v>
      </c>
      <c r="G11" s="14">
        <f t="shared" ref="G11:J11" si="1">G40</f>
        <v>18842131.800754078</v>
      </c>
      <c r="H11" s="14">
        <f t="shared" si="1"/>
        <v>20285866.435151547</v>
      </c>
      <c r="I11" s="14">
        <f t="shared" si="1"/>
        <v>21686884.639029026</v>
      </c>
      <c r="J11" s="14">
        <f t="shared" si="1"/>
        <v>23320778.059098493</v>
      </c>
    </row>
    <row r="12" spans="1:10" x14ac:dyDescent="0.2">
      <c r="B12" s="17" t="s">
        <v>33</v>
      </c>
      <c r="C12" s="17"/>
      <c r="D12" s="17"/>
      <c r="E12" s="17"/>
      <c r="F12" s="18">
        <f>F10-F11</f>
        <v>182254.73688870296</v>
      </c>
      <c r="G12" s="18">
        <f t="shared" ref="G12:J12" si="2">G10-G11</f>
        <v>373614.82303460315</v>
      </c>
      <c r="H12" s="18">
        <f t="shared" si="2"/>
        <v>576008.53858109564</v>
      </c>
      <c r="I12" s="18">
        <f t="shared" si="2"/>
        <v>880971.01314407215</v>
      </c>
      <c r="J12" s="18">
        <f t="shared" si="2"/>
        <v>1265022.8634070642</v>
      </c>
    </row>
    <row r="14" spans="1:10" x14ac:dyDescent="0.2">
      <c r="B14" s="5" t="s">
        <v>23</v>
      </c>
      <c r="C14" s="7"/>
      <c r="D14" s="7"/>
      <c r="E14" s="7"/>
      <c r="F14" s="8" t="s">
        <v>10</v>
      </c>
      <c r="G14" s="8" t="s">
        <v>11</v>
      </c>
      <c r="H14" s="8" t="s">
        <v>12</v>
      </c>
      <c r="I14" s="8" t="s">
        <v>13</v>
      </c>
      <c r="J14" s="8" t="s">
        <v>14</v>
      </c>
    </row>
    <row r="15" spans="1:10" x14ac:dyDescent="0.2">
      <c r="B15" s="1" t="s">
        <v>29</v>
      </c>
      <c r="F15" s="14">
        <f>F30</f>
        <v>-730204.15066199575</v>
      </c>
      <c r="G15" s="14">
        <f t="shared" ref="G15:J15" si="3">G30</f>
        <v>-798032.67804931884</v>
      </c>
      <c r="H15" s="14">
        <f t="shared" si="3"/>
        <v>-862562.30247270456</v>
      </c>
      <c r="I15" s="14">
        <f t="shared" si="3"/>
        <v>-921474.92823287833</v>
      </c>
      <c r="J15" s="14">
        <f t="shared" si="3"/>
        <v>-1003483.986053421</v>
      </c>
    </row>
    <row r="16" spans="1:10" x14ac:dyDescent="0.2">
      <c r="B16" s="1" t="s">
        <v>30</v>
      </c>
      <c r="F16" s="14">
        <f>F39</f>
        <v>-912458.88755069987</v>
      </c>
      <c r="G16" s="14">
        <f t="shared" ref="G16:J16" si="4">G39</f>
        <v>-989392.76419522008</v>
      </c>
      <c r="H16" s="14">
        <f t="shared" si="4"/>
        <v>-1064956.0180191998</v>
      </c>
      <c r="I16" s="14">
        <f t="shared" si="4"/>
        <v>-1226437.402795854</v>
      </c>
      <c r="J16" s="14">
        <f t="shared" si="4"/>
        <v>-1387535.836316413</v>
      </c>
    </row>
    <row r="17" spans="1:10" x14ac:dyDescent="0.2">
      <c r="B17" s="17" t="s">
        <v>34</v>
      </c>
      <c r="C17" s="17"/>
      <c r="D17" s="17"/>
      <c r="E17" s="17"/>
      <c r="F17" s="18">
        <f>F15-F16</f>
        <v>182254.73688870412</v>
      </c>
      <c r="G17" s="18">
        <f t="shared" ref="G17:J17" si="5">G15-G16</f>
        <v>191360.08614590124</v>
      </c>
      <c r="H17" s="18">
        <f t="shared" si="5"/>
        <v>202393.71554649528</v>
      </c>
      <c r="I17" s="18">
        <f t="shared" si="5"/>
        <v>304962.47456297569</v>
      </c>
      <c r="J17" s="18">
        <f t="shared" si="5"/>
        <v>384051.85026299197</v>
      </c>
    </row>
    <row r="19" spans="1:10" x14ac:dyDescent="0.2">
      <c r="B19" s="5" t="s">
        <v>24</v>
      </c>
      <c r="C19" s="7"/>
      <c r="D19" s="7"/>
      <c r="E19" s="7"/>
      <c r="F19" s="8" t="s">
        <v>10</v>
      </c>
      <c r="G19" s="8" t="s">
        <v>11</v>
      </c>
      <c r="H19" s="8" t="s">
        <v>12</v>
      </c>
      <c r="I19" s="8" t="s">
        <v>13</v>
      </c>
      <c r="J19" s="8" t="s">
        <v>14</v>
      </c>
    </row>
    <row r="20" spans="1:10" x14ac:dyDescent="0.2">
      <c r="B20" s="1" t="s">
        <v>31</v>
      </c>
      <c r="F20" s="14">
        <f>F28</f>
        <v>1859998.875</v>
      </c>
      <c r="G20" s="14">
        <f t="shared" ref="G20:J20" si="6">G28</f>
        <v>2014523.0875000001</v>
      </c>
      <c r="H20" s="14">
        <f t="shared" si="6"/>
        <v>2508690.652416667</v>
      </c>
      <c r="I20" s="14">
        <f t="shared" si="6"/>
        <v>2627455.6066733333</v>
      </c>
      <c r="J20" s="14">
        <f t="shared" si="6"/>
        <v>3021429.2563858819</v>
      </c>
    </row>
    <row r="21" spans="1:10" x14ac:dyDescent="0.2">
      <c r="B21" s="1" t="s">
        <v>32</v>
      </c>
      <c r="F21" s="14">
        <f>F37</f>
        <v>1859998.875</v>
      </c>
      <c r="G21" s="14">
        <f t="shared" ref="G21:J21" si="7">G37</f>
        <v>2014523.0875000001</v>
      </c>
      <c r="H21" s="14">
        <f t="shared" si="7"/>
        <v>2508690.652416667</v>
      </c>
      <c r="I21" s="14">
        <f t="shared" si="7"/>
        <v>2627455.6066733333</v>
      </c>
      <c r="J21" s="14">
        <f t="shared" si="7"/>
        <v>3021429.2563858819</v>
      </c>
    </row>
    <row r="22" spans="1:10" x14ac:dyDescent="0.2">
      <c r="B22" s="17" t="s">
        <v>35</v>
      </c>
      <c r="C22" s="17"/>
      <c r="D22" s="17"/>
      <c r="E22" s="17"/>
      <c r="F22" s="18">
        <f>F20-F21</f>
        <v>0</v>
      </c>
      <c r="G22" s="18">
        <f t="shared" ref="G22:J22" si="8">G20-G21</f>
        <v>0</v>
      </c>
      <c r="H22" s="18">
        <f t="shared" si="8"/>
        <v>0</v>
      </c>
      <c r="I22" s="18">
        <f t="shared" si="8"/>
        <v>0</v>
      </c>
      <c r="J22" s="18">
        <f t="shared" si="8"/>
        <v>0</v>
      </c>
    </row>
    <row r="24" spans="1:10" x14ac:dyDescent="0.2">
      <c r="A24" s="16">
        <v>2</v>
      </c>
      <c r="B24" s="16" t="s">
        <v>25</v>
      </c>
      <c r="C24" s="16"/>
      <c r="D24" s="16"/>
      <c r="E24" s="16"/>
      <c r="F24" s="16"/>
      <c r="G24" s="16"/>
      <c r="H24" s="16"/>
      <c r="I24" s="16"/>
      <c r="J24" s="16"/>
    </row>
    <row r="26" spans="1:10" x14ac:dyDescent="0.2">
      <c r="B26" s="5"/>
      <c r="C26" s="7" t="s">
        <v>7</v>
      </c>
      <c r="D26" s="7" t="s">
        <v>8</v>
      </c>
      <c r="E26" s="7" t="s">
        <v>9</v>
      </c>
      <c r="F26" s="8" t="s">
        <v>10</v>
      </c>
      <c r="G26" s="8" t="s">
        <v>11</v>
      </c>
      <c r="H26" s="8" t="s">
        <v>12</v>
      </c>
      <c r="I26" s="8" t="s">
        <v>13</v>
      </c>
      <c r="J26" s="8" t="s">
        <v>14</v>
      </c>
    </row>
    <row r="27" spans="1:10" x14ac:dyDescent="0.2">
      <c r="B27" s="1" t="s">
        <v>3</v>
      </c>
      <c r="C27" s="11">
        <v>15230850</v>
      </c>
      <c r="D27" s="11">
        <f>C31</f>
        <v>15869616</v>
      </c>
      <c r="E27" s="11">
        <f t="shared" ref="E27:J28" si="9">D31</f>
        <v>15823853.064999999</v>
      </c>
      <c r="F27" s="6">
        <f t="shared" si="9"/>
        <v>16869461.489999998</v>
      </c>
      <c r="G27" s="6">
        <f t="shared" si="9"/>
        <v>17999256.214338001</v>
      </c>
      <c r="H27" s="6">
        <f t="shared" si="9"/>
        <v>19215746.623788681</v>
      </c>
      <c r="I27" s="6">
        <f t="shared" si="9"/>
        <v>20861874.973732643</v>
      </c>
      <c r="J27" s="6">
        <f t="shared" si="9"/>
        <v>22567855.652173098</v>
      </c>
    </row>
    <row r="28" spans="1:10" x14ac:dyDescent="0.2">
      <c r="B28" s="1" t="s">
        <v>4</v>
      </c>
      <c r="C28" s="11">
        <v>1250000</v>
      </c>
      <c r="D28" s="11">
        <v>750000</v>
      </c>
      <c r="E28" s="11">
        <v>2250000</v>
      </c>
      <c r="F28" s="6">
        <f>F46*F45</f>
        <v>1859998.875</v>
      </c>
      <c r="G28" s="6">
        <f t="shared" ref="G28:J28" si="10">G46*G45</f>
        <v>2014523.0875000001</v>
      </c>
      <c r="H28" s="6">
        <f t="shared" si="10"/>
        <v>2508690.652416667</v>
      </c>
      <c r="I28" s="6">
        <f t="shared" si="10"/>
        <v>2627455.6066733333</v>
      </c>
      <c r="J28" s="6">
        <f t="shared" si="10"/>
        <v>3021429.2563858819</v>
      </c>
    </row>
    <row r="29" spans="1:10" x14ac:dyDescent="0.2">
      <c r="B29" s="1" t="s">
        <v>5</v>
      </c>
      <c r="C29" s="11">
        <v>0</v>
      </c>
      <c r="D29" s="11">
        <v>-118400</v>
      </c>
      <c r="E29" s="11">
        <v>-460000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x14ac:dyDescent="0.2">
      <c r="B30" s="1" t="s">
        <v>17</v>
      </c>
      <c r="C30" s="11">
        <f>-C48</f>
        <v>-611234</v>
      </c>
      <c r="D30" s="11">
        <f>-D48</f>
        <v>-677362.93500000006</v>
      </c>
      <c r="E30" s="11">
        <f>-E48</f>
        <v>-744391.57499999995</v>
      </c>
      <c r="F30" s="6">
        <f>-F27*F49</f>
        <v>-730204.15066199575</v>
      </c>
      <c r="G30" s="6">
        <f t="shared" ref="G30:J30" si="11">-G27*G49</f>
        <v>-798032.67804931884</v>
      </c>
      <c r="H30" s="6">
        <f t="shared" si="11"/>
        <v>-862562.30247270456</v>
      </c>
      <c r="I30" s="6">
        <f t="shared" si="11"/>
        <v>-921474.92823287833</v>
      </c>
      <c r="J30" s="6">
        <f t="shared" si="11"/>
        <v>-1003483.986053421</v>
      </c>
    </row>
    <row r="31" spans="1:10" ht="12" thickBot="1" x14ac:dyDescent="0.25">
      <c r="B31" s="9" t="s">
        <v>6</v>
      </c>
      <c r="C31" s="10">
        <f>SUM(C27:C30)</f>
        <v>15869616</v>
      </c>
      <c r="D31" s="10">
        <f t="shared" ref="D31:J31" si="12">SUM(D27:D30)</f>
        <v>15823853.064999999</v>
      </c>
      <c r="E31" s="10">
        <f t="shared" si="12"/>
        <v>16869461.489999998</v>
      </c>
      <c r="F31" s="10">
        <f t="shared" si="12"/>
        <v>17999256.214338001</v>
      </c>
      <c r="G31" s="10">
        <f t="shared" si="12"/>
        <v>19215746.623788681</v>
      </c>
      <c r="H31" s="10">
        <f t="shared" si="12"/>
        <v>20861874.973732643</v>
      </c>
      <c r="I31" s="10">
        <f t="shared" si="12"/>
        <v>22567855.652173098</v>
      </c>
      <c r="J31" s="10">
        <f t="shared" si="12"/>
        <v>24585800.922505558</v>
      </c>
    </row>
    <row r="32" spans="1:10" ht="12" thickTop="1" x14ac:dyDescent="0.2"/>
    <row r="33" spans="1:10" x14ac:dyDescent="0.2">
      <c r="A33" s="16">
        <v>3</v>
      </c>
      <c r="B33" s="16" t="s">
        <v>26</v>
      </c>
      <c r="C33" s="16"/>
      <c r="D33" s="16"/>
      <c r="E33" s="16"/>
      <c r="F33" s="16"/>
      <c r="G33" s="16"/>
      <c r="H33" s="16"/>
      <c r="I33" s="16"/>
      <c r="J33" s="16"/>
    </row>
    <row r="35" spans="1:10" x14ac:dyDescent="0.2">
      <c r="B35" s="5"/>
      <c r="C35" s="7" t="s">
        <v>7</v>
      </c>
      <c r="D35" s="7" t="s">
        <v>8</v>
      </c>
      <c r="E35" s="7" t="s">
        <v>9</v>
      </c>
      <c r="F35" s="8" t="s">
        <v>10</v>
      </c>
      <c r="G35" s="8" t="s">
        <v>11</v>
      </c>
      <c r="H35" s="8" t="s">
        <v>12</v>
      </c>
      <c r="I35" s="8" t="s">
        <v>13</v>
      </c>
      <c r="J35" s="8" t="s">
        <v>14</v>
      </c>
    </row>
    <row r="36" spans="1:10" x14ac:dyDescent="0.2">
      <c r="B36" s="1" t="s">
        <v>3</v>
      </c>
      <c r="C36" s="11">
        <v>15230850</v>
      </c>
      <c r="D36" s="11">
        <f>C40</f>
        <v>15869616</v>
      </c>
      <c r="E36" s="11">
        <f t="shared" ref="E36:J36" si="13">D40</f>
        <v>15823853.064999999</v>
      </c>
      <c r="F36" s="6">
        <f t="shared" si="13"/>
        <v>16869461.489999998</v>
      </c>
      <c r="G36" s="6">
        <f t="shared" si="13"/>
        <v>17817001.477449298</v>
      </c>
      <c r="H36" s="6">
        <f t="shared" si="13"/>
        <v>18842131.800754078</v>
      </c>
      <c r="I36" s="6">
        <f t="shared" si="13"/>
        <v>20285866.435151547</v>
      </c>
      <c r="J36" s="6">
        <f t="shared" si="13"/>
        <v>21686884.639029026</v>
      </c>
    </row>
    <row r="37" spans="1:10" x14ac:dyDescent="0.2">
      <c r="B37" s="1" t="s">
        <v>4</v>
      </c>
      <c r="C37" s="11">
        <v>1250000</v>
      </c>
      <c r="D37" s="11">
        <v>750000</v>
      </c>
      <c r="E37" s="11">
        <v>2250000</v>
      </c>
      <c r="F37" s="6">
        <f>F46*F45</f>
        <v>1859998.875</v>
      </c>
      <c r="G37" s="6">
        <f t="shared" ref="G37:J37" si="14">G46*G45</f>
        <v>2014523.0875000001</v>
      </c>
      <c r="H37" s="6">
        <f t="shared" si="14"/>
        <v>2508690.652416667</v>
      </c>
      <c r="I37" s="6">
        <f t="shared" si="14"/>
        <v>2627455.6066733333</v>
      </c>
      <c r="J37" s="6">
        <f t="shared" si="14"/>
        <v>3021429.2563858819</v>
      </c>
    </row>
    <row r="38" spans="1:10" x14ac:dyDescent="0.2">
      <c r="B38" s="1" t="s">
        <v>5</v>
      </c>
      <c r="C38" s="11">
        <v>0</v>
      </c>
      <c r="D38" s="11">
        <v>-118400</v>
      </c>
      <c r="E38" s="11">
        <v>-460000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x14ac:dyDescent="0.2">
      <c r="B39" s="1" t="s">
        <v>17</v>
      </c>
      <c r="C39" s="11">
        <f>-C48</f>
        <v>-611234</v>
      </c>
      <c r="D39" s="11">
        <f t="shared" ref="D39:E39" si="15">-D48</f>
        <v>-677362.93500000006</v>
      </c>
      <c r="E39" s="11">
        <f t="shared" si="15"/>
        <v>-744391.57499999995</v>
      </c>
      <c r="F39" s="6">
        <f>-F45*F50</f>
        <v>-912458.88755069987</v>
      </c>
      <c r="G39" s="6">
        <f>-G45*G50</f>
        <v>-989392.76419522008</v>
      </c>
      <c r="H39" s="6">
        <f>-H45*H50</f>
        <v>-1064956.0180191998</v>
      </c>
      <c r="I39" s="6">
        <f>-I45*I50</f>
        <v>-1226437.402795854</v>
      </c>
      <c r="J39" s="6">
        <f>-J45*J50</f>
        <v>-1387535.836316413</v>
      </c>
    </row>
    <row r="40" spans="1:10" ht="12" thickBot="1" x14ac:dyDescent="0.25">
      <c r="B40" s="9" t="s">
        <v>6</v>
      </c>
      <c r="C40" s="10">
        <f>SUM(C36:C39)</f>
        <v>15869616</v>
      </c>
      <c r="D40" s="10">
        <f t="shared" ref="D40" si="16">SUM(D36:D39)</f>
        <v>15823853.064999999</v>
      </c>
      <c r="E40" s="10">
        <f t="shared" ref="E40" si="17">SUM(E36:E39)</f>
        <v>16869461.489999998</v>
      </c>
      <c r="F40" s="10">
        <f t="shared" ref="F40" si="18">SUM(F36:F39)</f>
        <v>17817001.477449298</v>
      </c>
      <c r="G40" s="10">
        <f t="shared" ref="G40" si="19">SUM(G36:G39)</f>
        <v>18842131.800754078</v>
      </c>
      <c r="H40" s="10">
        <f t="shared" ref="H40" si="20">SUM(H36:H39)</f>
        <v>20285866.435151547</v>
      </c>
      <c r="I40" s="10">
        <f t="shared" ref="I40" si="21">SUM(I36:I39)</f>
        <v>21686884.639029026</v>
      </c>
      <c r="J40" s="10">
        <f t="shared" ref="J40" si="22">SUM(J36:J39)</f>
        <v>23320778.059098493</v>
      </c>
    </row>
    <row r="41" spans="1:10" ht="12" thickTop="1" x14ac:dyDescent="0.2"/>
    <row r="42" spans="1:10" x14ac:dyDescent="0.2">
      <c r="A42" s="16">
        <v>4</v>
      </c>
      <c r="B42" s="16" t="s">
        <v>20</v>
      </c>
      <c r="C42" s="16"/>
      <c r="D42" s="16"/>
      <c r="E42" s="16"/>
      <c r="F42" s="16"/>
      <c r="G42" s="16"/>
      <c r="H42" s="16"/>
      <c r="I42" s="16"/>
      <c r="J42" s="16"/>
    </row>
    <row r="44" spans="1:10" x14ac:dyDescent="0.2">
      <c r="B44" s="5"/>
      <c r="C44" s="7" t="s">
        <v>7</v>
      </c>
      <c r="D44" s="7" t="s">
        <v>8</v>
      </c>
      <c r="E44" s="7" t="s">
        <v>9</v>
      </c>
      <c r="F44" s="8" t="s">
        <v>10</v>
      </c>
      <c r="G44" s="8" t="s">
        <v>11</v>
      </c>
      <c r="H44" s="8" t="s">
        <v>12</v>
      </c>
      <c r="I44" s="8" t="s">
        <v>13</v>
      </c>
      <c r="J44" s="8" t="s">
        <v>14</v>
      </c>
    </row>
    <row r="45" spans="1:10" x14ac:dyDescent="0.2">
      <c r="B45" s="1" t="s">
        <v>15</v>
      </c>
      <c r="C45" s="11">
        <v>120259350</v>
      </c>
      <c r="D45" s="11">
        <v>137696955.75</v>
      </c>
      <c r="E45" s="11">
        <v>161105438.22749999</v>
      </c>
      <c r="F45" s="6">
        <v>187204519.22035497</v>
      </c>
      <c r="G45" s="6">
        <v>205924971.14239049</v>
      </c>
      <c r="H45" s="6">
        <v>223428593.68949369</v>
      </c>
      <c r="I45" s="6">
        <v>254708596.80602279</v>
      </c>
      <c r="J45" s="6">
        <v>289348965.97164184</v>
      </c>
    </row>
    <row r="46" spans="1:10" x14ac:dyDescent="0.2">
      <c r="B46" s="1" t="s">
        <v>16</v>
      </c>
      <c r="C46" s="12">
        <f>C28/C45</f>
        <v>1.0394202197168037E-2</v>
      </c>
      <c r="D46" s="12">
        <f>D28/D45</f>
        <v>5.4467435094330326E-3</v>
      </c>
      <c r="E46" s="12">
        <f>E28/E45</f>
        <v>1.3966008998546239E-2</v>
      </c>
      <c r="F46" s="13">
        <f>AVERAGE(C46:E46)</f>
        <v>9.9356515683824368E-3</v>
      </c>
      <c r="G46" s="13">
        <f>AVERAGE(D46:F46)</f>
        <v>9.7828013587872367E-3</v>
      </c>
      <c r="H46" s="13">
        <f>AVERAGE(E46:G46)</f>
        <v>1.1228153975238638E-2</v>
      </c>
      <c r="I46" s="13">
        <f>AVERAGE(F46:H46)</f>
        <v>1.0315535634136104E-2</v>
      </c>
      <c r="J46" s="13">
        <f>AVERAGE(G46:I46)</f>
        <v>1.0442163656053993E-2</v>
      </c>
    </row>
    <row r="48" spans="1:10" x14ac:dyDescent="0.2">
      <c r="B48" s="1" t="s">
        <v>17</v>
      </c>
      <c r="C48" s="15">
        <v>611234</v>
      </c>
      <c r="D48" s="15">
        <v>677362.93500000006</v>
      </c>
      <c r="E48" s="15">
        <v>744391.57499999995</v>
      </c>
    </row>
    <row r="49" spans="2:10" x14ac:dyDescent="0.2">
      <c r="B49" s="1" t="s">
        <v>18</v>
      </c>
      <c r="C49" s="12">
        <f>C48/C27</f>
        <v>4.0131312434959307E-2</v>
      </c>
      <c r="D49" s="12">
        <f t="shared" ref="D49:E49" si="23">D48/D27</f>
        <v>4.2683007263691827E-2</v>
      </c>
      <c r="E49" s="12">
        <f t="shared" si="23"/>
        <v>4.7042371535064555E-2</v>
      </c>
      <c r="F49" s="13">
        <f>AVERAGE(C49:E49)</f>
        <v>4.3285563744571896E-2</v>
      </c>
      <c r="G49" s="13">
        <f>AVERAGE(D49:F49)</f>
        <v>4.4336980847776097E-2</v>
      </c>
      <c r="H49" s="13">
        <f>AVERAGE(E49:G49)</f>
        <v>4.4888305375804183E-2</v>
      </c>
      <c r="I49" s="13">
        <f>AVERAGE(F49:H49)</f>
        <v>4.4170283322717392E-2</v>
      </c>
      <c r="J49" s="13">
        <f>AVERAGE(G49:I49)</f>
        <v>4.4465189848765886E-2</v>
      </c>
    </row>
    <row r="50" spans="2:10" x14ac:dyDescent="0.2">
      <c r="B50" s="1" t="s">
        <v>19</v>
      </c>
      <c r="C50" s="12">
        <f>C48/C45</f>
        <v>5.0826318286270461E-3</v>
      </c>
      <c r="D50" s="12">
        <f t="shared" ref="D50:E50" si="24">D48/D45</f>
        <v>4.9192295596556792E-3</v>
      </c>
      <c r="E50" s="12">
        <f t="shared" si="24"/>
        <v>4.6205241932853365E-3</v>
      </c>
      <c r="F50" s="13">
        <f>AVERAGE(C50:E50)</f>
        <v>4.8741285271893539E-3</v>
      </c>
      <c r="G50" s="13">
        <f>AVERAGE(D50:F50)</f>
        <v>4.8046274267101235E-3</v>
      </c>
      <c r="H50" s="13">
        <f>AVERAGE(E50:G50)</f>
        <v>4.7664267157282716E-3</v>
      </c>
      <c r="I50" s="13">
        <f>AVERAGE(F50:H50)</f>
        <v>4.8150608898759164E-3</v>
      </c>
      <c r="J50" s="13">
        <f>AVERAGE(G50:I50)</f>
        <v>4.7953716774381044E-3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28D1CD-24D3-4D71-9E06-551F6B8BA436}"/>
</file>

<file path=customXml/itemProps2.xml><?xml version="1.0" encoding="utf-8"?>
<ds:datastoreItem xmlns:ds="http://schemas.openxmlformats.org/officeDocument/2006/customXml" ds:itemID="{7A7577F9-3F73-4B33-BAFD-6061CC931428}"/>
</file>

<file path=customXml/itemProps3.xml><?xml version="1.0" encoding="utf-8"?>
<ds:datastoreItem xmlns:ds="http://schemas.openxmlformats.org/officeDocument/2006/customXml" ds:itemID="{E3F7BC9A-F61D-4AF1-9196-802B3F1D4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2020-02-13T09:03:49Z</dcterms:created>
  <dcterms:modified xsi:type="dcterms:W3CDTF">2020-02-13T09:54:17Z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