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nacreatures.sharepoint.com/sites/MainaCreatures/Shared Documents/General/5. Blog Posts/Sensitivity Analysis/"/>
    </mc:Choice>
  </mc:AlternateContent>
  <xr:revisionPtr revIDLastSave="0" documentId="13_ncr:1_{2857068A-F4F8-ED4A-B418-87EB731DC1FC}" xr6:coauthVersionLast="45" xr6:coauthVersionMax="45" xr10:uidLastSave="{00000000-0000-0000-0000-000000000000}"/>
  <bookViews>
    <workbookView xWindow="-120" yWindow="-120" windowWidth="29040" windowHeight="15990" xr2:uid="{5FB02527-EDE6-6F4D-8B53-E7C2E76B0F37}"/>
  </bookViews>
  <sheets>
    <sheet name="SensitivityAnalys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1" i="1" l="1"/>
  <c r="F20" i="1" s="1"/>
  <c r="G24" i="1"/>
  <c r="H24" i="1"/>
  <c r="I24" i="1"/>
  <c r="J24" i="1"/>
  <c r="F24" i="1"/>
  <c r="G27" i="1"/>
  <c r="H27" i="1"/>
  <c r="I27" i="1"/>
  <c r="J27" i="1"/>
  <c r="F27" i="1"/>
  <c r="G21" i="1"/>
  <c r="H21" i="1"/>
  <c r="I21" i="1"/>
  <c r="J21" i="1"/>
  <c r="E25" i="1"/>
  <c r="E28" i="1" s="1"/>
  <c r="D25" i="1"/>
  <c r="D28" i="1" s="1"/>
  <c r="C25" i="1"/>
  <c r="C28" i="1" s="1"/>
  <c r="F26" i="1" l="1"/>
  <c r="G20" i="1"/>
  <c r="H20" i="1" s="1"/>
  <c r="I20" i="1" s="1"/>
  <c r="J20" i="1" s="1"/>
  <c r="J23" i="1" s="1"/>
  <c r="J25" i="1" s="1"/>
  <c r="F23" i="1"/>
  <c r="F25" i="1" s="1"/>
  <c r="F28" i="1" l="1"/>
  <c r="F31" i="1" s="1"/>
  <c r="H23" i="1"/>
  <c r="H25" i="1" s="1"/>
  <c r="I26" i="1"/>
  <c r="I23" i="1"/>
  <c r="I25" i="1" s="1"/>
  <c r="H26" i="1"/>
  <c r="J26" i="1"/>
  <c r="J28" i="1" s="1"/>
  <c r="J31" i="1" s="1"/>
  <c r="G26" i="1"/>
  <c r="G23" i="1"/>
  <c r="G25" i="1" s="1"/>
  <c r="K31" i="1" l="1"/>
  <c r="I28" i="1"/>
  <c r="I31" i="1" s="1"/>
  <c r="H28" i="1"/>
  <c r="H31" i="1" s="1"/>
  <c r="G28" i="1"/>
  <c r="G31" i="1" s="1"/>
  <c r="C33" i="1" l="1"/>
  <c r="C37" i="1" s="1"/>
  <c r="C40" i="1" s="1"/>
  <c r="C42" i="1" s="1"/>
  <c r="F38" i="1" s="1"/>
</calcChain>
</file>

<file path=xl/sharedStrings.xml><?xml version="1.0" encoding="utf-8"?>
<sst xmlns="http://schemas.openxmlformats.org/spreadsheetml/2006/main" count="50" uniqueCount="39">
  <si>
    <t>Sensitivity Analysis</t>
  </si>
  <si>
    <t>Magnimetrics</t>
  </si>
  <si>
    <t>FY 2018</t>
  </si>
  <si>
    <t>FY 2019</t>
  </si>
  <si>
    <t>FY 2020</t>
  </si>
  <si>
    <t>FY 2021</t>
  </si>
  <si>
    <t>Actual</t>
  </si>
  <si>
    <t>Forecast</t>
  </si>
  <si>
    <t>FY 2022</t>
  </si>
  <si>
    <t>FY 2023</t>
  </si>
  <si>
    <t>Revenue</t>
  </si>
  <si>
    <t>FY 2017</t>
  </si>
  <si>
    <t>Cost of Goods Sold</t>
  </si>
  <si>
    <t>Gross Profit</t>
  </si>
  <si>
    <t>SG&amp;A Expenses</t>
  </si>
  <si>
    <t>EBITDA</t>
  </si>
  <si>
    <t>Less: Capex</t>
  </si>
  <si>
    <t>Less: Changes in NWC</t>
  </si>
  <si>
    <t>Unlevered Free Cash Flow</t>
  </si>
  <si>
    <t>EXIT</t>
  </si>
  <si>
    <t>Net Present Value</t>
  </si>
  <si>
    <t>Assumptions</t>
  </si>
  <si>
    <t>Value</t>
  </si>
  <si>
    <t>Discount Rate</t>
  </si>
  <si>
    <t>Shares Outstanding</t>
  </si>
  <si>
    <t>Enterprise Value</t>
  </si>
  <si>
    <t>Plus: Cash</t>
  </si>
  <si>
    <t>Less: Debt</t>
  </si>
  <si>
    <t>Equity Value</t>
  </si>
  <si>
    <t>Share Price Calculation</t>
  </si>
  <si>
    <t>Per Share</t>
  </si>
  <si>
    <t>EBITDA Multiple</t>
  </si>
  <si>
    <t>Revenue Growth</t>
  </si>
  <si>
    <t>Growth Rate</t>
  </si>
  <si>
    <t>Share Price Sensitivity Calculation</t>
  </si>
  <si>
    <t>COGS Percentage</t>
  </si>
  <si>
    <t>SG&amp;A Percentage</t>
  </si>
  <si>
    <t>in EUR'000</t>
  </si>
  <si>
    <t>EBITDA Exit Mulltiple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</si>
</sst>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%"/>
    <numFmt numFmtId="166" formatCode="0.00&quot; x&quot;"/>
    <numFmt numFmtId="167" formatCode="_-* #,##0_-;\-* #,##0_-;_-* &quot;-&quot;??_-;_-@_-"/>
  </numFmts>
  <fonts count="12" x14ac:knownFonts="1">
    <font>
      <sz val="12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rgb="FF002060"/>
      <name val="Arial"/>
      <family val="2"/>
    </font>
    <font>
      <b/>
      <sz val="9"/>
      <color rgb="FF002060"/>
      <name val="Arial"/>
      <family val="2"/>
    </font>
    <font>
      <b/>
      <i/>
      <sz val="8"/>
      <color rgb="FF002060"/>
      <name val="Arial"/>
      <family val="2"/>
    </font>
    <font>
      <sz val="12"/>
      <color theme="1"/>
      <name val="Calibri"/>
      <family val="2"/>
      <scheme val="minor"/>
    </font>
    <font>
      <b/>
      <sz val="8"/>
      <color theme="0"/>
      <name val="Arial"/>
      <family val="2"/>
    </font>
    <font>
      <i/>
      <sz val="8"/>
      <color theme="1"/>
      <name val="Arial"/>
      <family val="2"/>
    </font>
    <font>
      <i/>
      <sz val="8"/>
      <color rgb="FF00B050"/>
      <name val="Arial"/>
      <family val="2"/>
    </font>
    <font>
      <i/>
      <sz val="8"/>
      <color rgb="FFFFC000"/>
      <name val="Arial"/>
      <family val="2"/>
    </font>
    <font>
      <b/>
      <sz val="8"/>
      <color theme="1"/>
      <name val="Arial"/>
      <family val="2"/>
    </font>
    <font>
      <b/>
      <i/>
      <sz val="8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2" borderId="0" xfId="0" applyFont="1" applyFill="1"/>
    <xf numFmtId="0" fontId="7" fillId="0" borderId="0" xfId="0" applyFont="1"/>
    <xf numFmtId="0" fontId="1" fillId="0" borderId="1" xfId="0" applyFont="1" applyBorder="1"/>
    <xf numFmtId="0" fontId="10" fillId="0" borderId="1" xfId="0" applyFont="1" applyBorder="1"/>
    <xf numFmtId="0" fontId="10" fillId="0" borderId="2" xfId="0" applyFont="1" applyBorder="1"/>
    <xf numFmtId="0" fontId="6" fillId="3" borderId="0" xfId="0" applyFont="1" applyFill="1"/>
    <xf numFmtId="0" fontId="6" fillId="2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14" fontId="11" fillId="3" borderId="0" xfId="0" applyNumberFormat="1" applyFont="1" applyFill="1" applyAlignment="1">
      <alignment horizontal="right"/>
    </xf>
    <xf numFmtId="0" fontId="10" fillId="0" borderId="0" xfId="0" applyFont="1"/>
    <xf numFmtId="0" fontId="10" fillId="0" borderId="3" xfId="0" applyFont="1" applyBorder="1"/>
    <xf numFmtId="9" fontId="1" fillId="0" borderId="1" xfId="0" applyNumberFormat="1" applyFont="1" applyBorder="1"/>
    <xf numFmtId="166" fontId="1" fillId="0" borderId="4" xfId="0" applyNumberFormat="1" applyFont="1" applyBorder="1"/>
    <xf numFmtId="9" fontId="7" fillId="0" borderId="0" xfId="0" applyNumberFormat="1" applyFont="1"/>
    <xf numFmtId="164" fontId="1" fillId="0" borderId="0" xfId="1" applyFont="1"/>
    <xf numFmtId="167" fontId="1" fillId="0" borderId="0" xfId="1" applyNumberFormat="1" applyFont="1"/>
    <xf numFmtId="167" fontId="1" fillId="0" borderId="0" xfId="0" applyNumberFormat="1" applyFont="1"/>
    <xf numFmtId="167" fontId="1" fillId="0" borderId="1" xfId="0" applyNumberFormat="1" applyFont="1" applyBorder="1"/>
    <xf numFmtId="165" fontId="7" fillId="0" borderId="0" xfId="0" applyNumberFormat="1" applyFont="1"/>
    <xf numFmtId="167" fontId="10" fillId="0" borderId="1" xfId="0" applyNumberFormat="1" applyFont="1" applyBorder="1"/>
    <xf numFmtId="167" fontId="10" fillId="0" borderId="2" xfId="0" applyNumberFormat="1" applyFont="1" applyBorder="1"/>
    <xf numFmtId="0" fontId="10" fillId="0" borderId="0" xfId="0" applyFont="1" applyBorder="1"/>
    <xf numFmtId="166" fontId="1" fillId="0" borderId="0" xfId="0" applyNumberFormat="1" applyFont="1" applyBorder="1"/>
    <xf numFmtId="167" fontId="10" fillId="0" borderId="2" xfId="1" applyNumberFormat="1" applyFont="1" applyBorder="1"/>
    <xf numFmtId="167" fontId="10" fillId="0" borderId="0" xfId="0" applyNumberFormat="1" applyFont="1"/>
    <xf numFmtId="164" fontId="10" fillId="0" borderId="3" xfId="1" applyNumberFormat="1" applyFont="1" applyBorder="1"/>
    <xf numFmtId="164" fontId="1" fillId="4" borderId="5" xfId="1" applyFont="1" applyFill="1" applyBorder="1"/>
    <xf numFmtId="164" fontId="1" fillId="5" borderId="0" xfId="1" applyFont="1" applyFill="1"/>
    <xf numFmtId="164" fontId="1" fillId="6" borderId="0" xfId="1" applyFont="1" applyFill="1"/>
    <xf numFmtId="10" fontId="1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C11F8-DCBE-A747-9859-40B3159912C1}">
  <dimension ref="B2:K43"/>
  <sheetViews>
    <sheetView showGridLines="0" tabSelected="1" zoomScaleNormal="100" workbookViewId="0">
      <selection activeCell="J21" sqref="J21"/>
    </sheetView>
  </sheetViews>
  <sheetFormatPr defaultColWidth="10.875" defaultRowHeight="11.25" x14ac:dyDescent="0.2"/>
  <cols>
    <col min="1" max="1" width="2.125" style="1" customWidth="1"/>
    <col min="2" max="2" width="20.125" style="1" bestFit="1" customWidth="1"/>
    <col min="3" max="4" width="10.875" style="1"/>
    <col min="5" max="5" width="13.125" style="1" customWidth="1"/>
    <col min="6" max="8" width="10.875" style="1"/>
    <col min="9" max="9" width="11.875" style="1" bestFit="1" customWidth="1"/>
    <col min="10" max="16384" width="10.875" style="1"/>
  </cols>
  <sheetData>
    <row r="2" spans="2:11" ht="15.75" x14ac:dyDescent="0.25">
      <c r="B2" s="2" t="s">
        <v>0</v>
      </c>
    </row>
    <row r="3" spans="2:11" ht="12" x14ac:dyDescent="0.2">
      <c r="B3" s="3" t="s">
        <v>1</v>
      </c>
    </row>
    <row r="5" spans="2:11" x14ac:dyDescent="0.2">
      <c r="B5" s="4" t="s">
        <v>37</v>
      </c>
    </row>
    <row r="7" spans="2:11" x14ac:dyDescent="0.2">
      <c r="B7" s="5" t="s">
        <v>21</v>
      </c>
      <c r="C7" s="11" t="s">
        <v>22</v>
      </c>
    </row>
    <row r="8" spans="2:11" x14ac:dyDescent="0.2">
      <c r="B8" s="1" t="s">
        <v>32</v>
      </c>
      <c r="C8" s="35">
        <v>0.15</v>
      </c>
    </row>
    <row r="9" spans="2:11" x14ac:dyDescent="0.2">
      <c r="B9" s="1" t="s">
        <v>35</v>
      </c>
      <c r="C9" s="35">
        <v>0.75</v>
      </c>
    </row>
    <row r="10" spans="2:11" x14ac:dyDescent="0.2">
      <c r="B10" s="1" t="s">
        <v>36</v>
      </c>
      <c r="C10" s="35">
        <v>8.5000000000000006E-2</v>
      </c>
    </row>
    <row r="11" spans="2:11" x14ac:dyDescent="0.2">
      <c r="B11" s="1" t="s">
        <v>23</v>
      </c>
      <c r="C11" s="35">
        <v>0.1</v>
      </c>
    </row>
    <row r="12" spans="2:11" x14ac:dyDescent="0.2">
      <c r="B12" s="1" t="s">
        <v>38</v>
      </c>
      <c r="C12" s="28">
        <v>8</v>
      </c>
    </row>
    <row r="13" spans="2:11" x14ac:dyDescent="0.2">
      <c r="B13" s="1" t="s">
        <v>24</v>
      </c>
      <c r="C13" s="21">
        <v>12500</v>
      </c>
    </row>
    <row r="16" spans="2:11" x14ac:dyDescent="0.2">
      <c r="B16" s="5"/>
      <c r="C16" s="11" t="s">
        <v>11</v>
      </c>
      <c r="D16" s="11" t="s">
        <v>2</v>
      </c>
      <c r="E16" s="11" t="s">
        <v>3</v>
      </c>
      <c r="F16" s="11" t="s">
        <v>4</v>
      </c>
      <c r="G16" s="11" t="s">
        <v>5</v>
      </c>
      <c r="H16" s="11" t="s">
        <v>5</v>
      </c>
      <c r="I16" s="11" t="s">
        <v>8</v>
      </c>
      <c r="J16" s="11" t="s">
        <v>9</v>
      </c>
      <c r="K16" s="11" t="s">
        <v>19</v>
      </c>
    </row>
    <row r="17" spans="2:11" x14ac:dyDescent="0.2">
      <c r="B17" s="10"/>
      <c r="C17" s="14">
        <v>43100</v>
      </c>
      <c r="D17" s="14">
        <v>43465</v>
      </c>
      <c r="E17" s="14">
        <v>43830</v>
      </c>
      <c r="F17" s="14">
        <v>44196</v>
      </c>
      <c r="G17" s="14">
        <v>44561</v>
      </c>
      <c r="H17" s="14">
        <v>44926</v>
      </c>
      <c r="I17" s="14">
        <v>45291</v>
      </c>
      <c r="J17" s="14">
        <v>45657</v>
      </c>
      <c r="K17" s="14">
        <v>45657</v>
      </c>
    </row>
    <row r="18" spans="2:11" x14ac:dyDescent="0.2">
      <c r="C18" s="12" t="s">
        <v>6</v>
      </c>
      <c r="D18" s="12" t="s">
        <v>6</v>
      </c>
      <c r="E18" s="12" t="s">
        <v>6</v>
      </c>
      <c r="F18" s="13" t="s">
        <v>7</v>
      </c>
      <c r="G18" s="13" t="s">
        <v>7</v>
      </c>
      <c r="H18" s="13" t="s">
        <v>7</v>
      </c>
      <c r="I18" s="13" t="s">
        <v>7</v>
      </c>
      <c r="J18" s="13" t="s">
        <v>7</v>
      </c>
      <c r="K18" s="13" t="s">
        <v>7</v>
      </c>
    </row>
    <row r="20" spans="2:11" x14ac:dyDescent="0.2">
      <c r="B20" s="1" t="s">
        <v>10</v>
      </c>
      <c r="C20" s="21">
        <v>24500</v>
      </c>
      <c r="D20" s="21">
        <v>25200</v>
      </c>
      <c r="E20" s="21">
        <v>27380</v>
      </c>
      <c r="F20" s="21">
        <f>E20*(1+F21)</f>
        <v>31486.999999999996</v>
      </c>
      <c r="G20" s="21">
        <f t="shared" ref="G20:J20" si="0">F20*(1+G21)</f>
        <v>36210.049999999996</v>
      </c>
      <c r="H20" s="21">
        <f t="shared" si="0"/>
        <v>41641.557499999995</v>
      </c>
      <c r="I20" s="21">
        <f t="shared" si="0"/>
        <v>47887.791124999989</v>
      </c>
      <c r="J20" s="21">
        <f t="shared" si="0"/>
        <v>55070.959793749986</v>
      </c>
    </row>
    <row r="21" spans="2:11" x14ac:dyDescent="0.2">
      <c r="B21" s="6" t="s">
        <v>33</v>
      </c>
      <c r="C21" s="6"/>
      <c r="D21" s="6"/>
      <c r="E21" s="6"/>
      <c r="F21" s="19">
        <f>$C$8</f>
        <v>0.15</v>
      </c>
      <c r="G21" s="19">
        <f>$C$8</f>
        <v>0.15</v>
      </c>
      <c r="H21" s="19">
        <f>$C$8</f>
        <v>0.15</v>
      </c>
      <c r="I21" s="19">
        <f>$C$8</f>
        <v>0.15</v>
      </c>
      <c r="J21" s="19">
        <f>$C$8</f>
        <v>0.15</v>
      </c>
    </row>
    <row r="23" spans="2:11" x14ac:dyDescent="0.2">
      <c r="B23" s="1" t="s">
        <v>12</v>
      </c>
      <c r="C23" s="22">
        <v>-19845</v>
      </c>
      <c r="D23" s="22">
        <v>-19404</v>
      </c>
      <c r="E23" s="22">
        <v>-20261.2</v>
      </c>
      <c r="F23" s="22">
        <f t="shared" ref="F23:J23" si="1">-F24*F20</f>
        <v>-23615.249999999996</v>
      </c>
      <c r="G23" s="22">
        <f t="shared" si="1"/>
        <v>-27157.537499999999</v>
      </c>
      <c r="H23" s="22">
        <f t="shared" si="1"/>
        <v>-31231.168124999997</v>
      </c>
      <c r="I23" s="22">
        <f t="shared" si="1"/>
        <v>-35915.843343749992</v>
      </c>
      <c r="J23" s="22">
        <f t="shared" si="1"/>
        <v>-41303.219845312487</v>
      </c>
    </row>
    <row r="24" spans="2:11" x14ac:dyDescent="0.2">
      <c r="B24" s="6" t="s">
        <v>35</v>
      </c>
      <c r="C24" s="19"/>
      <c r="D24" s="19"/>
      <c r="E24" s="19"/>
      <c r="F24" s="19">
        <f>$C$9</f>
        <v>0.75</v>
      </c>
      <c r="G24" s="19">
        <f t="shared" ref="G24:J24" si="2">$C$9</f>
        <v>0.75</v>
      </c>
      <c r="H24" s="19">
        <f t="shared" si="2"/>
        <v>0.75</v>
      </c>
      <c r="I24" s="19">
        <f t="shared" si="2"/>
        <v>0.75</v>
      </c>
      <c r="J24" s="19">
        <f t="shared" si="2"/>
        <v>0.75</v>
      </c>
    </row>
    <row r="25" spans="2:11" x14ac:dyDescent="0.2">
      <c r="B25" s="7" t="s">
        <v>13</v>
      </c>
      <c r="C25" s="23">
        <f>C20+C23</f>
        <v>4655</v>
      </c>
      <c r="D25" s="23">
        <f t="shared" ref="D25:J25" si="3">D20+D23</f>
        <v>5796</v>
      </c>
      <c r="E25" s="23">
        <f t="shared" si="3"/>
        <v>7118.7999999999993</v>
      </c>
      <c r="F25" s="23">
        <f t="shared" si="3"/>
        <v>7871.75</v>
      </c>
      <c r="G25" s="23">
        <f t="shared" si="3"/>
        <v>9052.5124999999971</v>
      </c>
      <c r="H25" s="23">
        <f t="shared" si="3"/>
        <v>10410.389374999999</v>
      </c>
      <c r="I25" s="23">
        <f t="shared" si="3"/>
        <v>11971.947781249997</v>
      </c>
      <c r="J25" s="23">
        <f t="shared" si="3"/>
        <v>13767.739948437498</v>
      </c>
    </row>
    <row r="26" spans="2:11" x14ac:dyDescent="0.2">
      <c r="B26" s="1" t="s">
        <v>14</v>
      </c>
      <c r="C26" s="21">
        <v>-1788.5</v>
      </c>
      <c r="D26" s="21">
        <v>-1940.3999999999999</v>
      </c>
      <c r="E26" s="21">
        <v>-2217.7800000000002</v>
      </c>
      <c r="F26" s="21">
        <f t="shared" ref="F26:J26" si="4">-F27*F20</f>
        <v>-2676.395</v>
      </c>
      <c r="G26" s="21">
        <f t="shared" si="4"/>
        <v>-3077.8542499999999</v>
      </c>
      <c r="H26" s="21">
        <f t="shared" si="4"/>
        <v>-3539.5323874999999</v>
      </c>
      <c r="I26" s="21">
        <f t="shared" si="4"/>
        <v>-4070.4622456249995</v>
      </c>
      <c r="J26" s="21">
        <f t="shared" si="4"/>
        <v>-4681.0315824687495</v>
      </c>
    </row>
    <row r="27" spans="2:11" x14ac:dyDescent="0.2">
      <c r="B27" s="6" t="s">
        <v>36</v>
      </c>
      <c r="C27" s="24"/>
      <c r="D27" s="24"/>
      <c r="E27" s="24"/>
      <c r="F27" s="24">
        <f>$C$10</f>
        <v>8.5000000000000006E-2</v>
      </c>
      <c r="G27" s="24">
        <f t="shared" ref="G27:J27" si="5">$C$10</f>
        <v>8.5000000000000006E-2</v>
      </c>
      <c r="H27" s="24">
        <f t="shared" si="5"/>
        <v>8.5000000000000006E-2</v>
      </c>
      <c r="I27" s="24">
        <f t="shared" si="5"/>
        <v>8.5000000000000006E-2</v>
      </c>
      <c r="J27" s="24">
        <f t="shared" si="5"/>
        <v>8.5000000000000006E-2</v>
      </c>
    </row>
    <row r="28" spans="2:11" x14ac:dyDescent="0.2">
      <c r="B28" s="8" t="s">
        <v>15</v>
      </c>
      <c r="C28" s="25">
        <f>C25+C26</f>
        <v>2866.5</v>
      </c>
      <c r="D28" s="25">
        <f t="shared" ref="D28:J28" si="6">D25+D26</f>
        <v>3855.6000000000004</v>
      </c>
      <c r="E28" s="25">
        <f t="shared" si="6"/>
        <v>4901.0199999999986</v>
      </c>
      <c r="F28" s="25">
        <f t="shared" si="6"/>
        <v>5195.3549999999996</v>
      </c>
      <c r="G28" s="25">
        <f t="shared" si="6"/>
        <v>5974.6582499999968</v>
      </c>
      <c r="H28" s="25">
        <f t="shared" si="6"/>
        <v>6870.8569874999994</v>
      </c>
      <c r="I28" s="25">
        <f t="shared" si="6"/>
        <v>7901.4855356249973</v>
      </c>
      <c r="J28" s="25">
        <f t="shared" si="6"/>
        <v>9086.7083659687487</v>
      </c>
    </row>
    <row r="29" spans="2:11" x14ac:dyDescent="0.2">
      <c r="B29" s="1" t="s">
        <v>16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</row>
    <row r="30" spans="2:11" x14ac:dyDescent="0.2">
      <c r="B30" s="1" t="s">
        <v>17</v>
      </c>
      <c r="F30" s="21">
        <v>250</v>
      </c>
      <c r="G30" s="21">
        <v>140</v>
      </c>
      <c r="H30" s="21">
        <v>-200</v>
      </c>
      <c r="I30" s="21">
        <v>120</v>
      </c>
      <c r="J30" s="21">
        <v>260</v>
      </c>
    </row>
    <row r="31" spans="2:11" ht="12" thickBot="1" x14ac:dyDescent="0.25">
      <c r="B31" s="9" t="s">
        <v>18</v>
      </c>
      <c r="C31" s="27"/>
      <c r="D31" s="27"/>
      <c r="E31" s="27"/>
      <c r="F31" s="26">
        <f>F28+F29+F30</f>
        <v>5445.3549999999996</v>
      </c>
      <c r="G31" s="26">
        <f t="shared" ref="G31:J31" si="7">G28+G29+G30</f>
        <v>6114.6582499999968</v>
      </c>
      <c r="H31" s="26">
        <f t="shared" si="7"/>
        <v>6670.8569874999994</v>
      </c>
      <c r="I31" s="26">
        <f t="shared" si="7"/>
        <v>8021.4855356249973</v>
      </c>
      <c r="J31" s="26">
        <f t="shared" si="7"/>
        <v>9346.7083659687487</v>
      </c>
      <c r="K31" s="26">
        <f>J28*C12</f>
        <v>72693.66692774999</v>
      </c>
    </row>
    <row r="33" spans="2:11" ht="12" thickBot="1" x14ac:dyDescent="0.25">
      <c r="B33" s="9" t="s">
        <v>20</v>
      </c>
      <c r="C33" s="29">
        <f>XNPV(C11,F31:K31,F17:K17)</f>
        <v>78563.95111525325</v>
      </c>
      <c r="D33" s="27"/>
      <c r="E33" s="27"/>
    </row>
    <row r="36" spans="2:11" x14ac:dyDescent="0.2">
      <c r="B36" s="5" t="s">
        <v>29</v>
      </c>
      <c r="C36" s="11"/>
      <c r="E36" s="5" t="s">
        <v>34</v>
      </c>
      <c r="F36" s="11"/>
      <c r="G36" s="11"/>
      <c r="H36" s="11"/>
      <c r="I36" s="11"/>
      <c r="J36" s="11"/>
      <c r="K36" s="11"/>
    </row>
    <row r="37" spans="2:11" x14ac:dyDescent="0.2">
      <c r="B37" s="15" t="s">
        <v>25</v>
      </c>
      <c r="C37" s="30">
        <f>C33</f>
        <v>78563.95111525325</v>
      </c>
      <c r="I37" s="1" t="s">
        <v>32</v>
      </c>
    </row>
    <row r="38" spans="2:11" x14ac:dyDescent="0.2">
      <c r="B38" s="1" t="s">
        <v>26</v>
      </c>
      <c r="C38" s="21">
        <v>120</v>
      </c>
      <c r="F38" s="32">
        <f>C42</f>
        <v>6.2627160892202598</v>
      </c>
      <c r="G38" s="17">
        <v>0</v>
      </c>
      <c r="H38" s="17">
        <v>7.4999999999999997E-2</v>
      </c>
      <c r="I38" s="17">
        <v>0.15</v>
      </c>
      <c r="J38" s="17">
        <v>0.22499999999999998</v>
      </c>
      <c r="K38" s="17">
        <v>0.3</v>
      </c>
    </row>
    <row r="39" spans="2:11" x14ac:dyDescent="0.2">
      <c r="B39" s="1" t="s">
        <v>27</v>
      </c>
      <c r="C39" s="21">
        <v>400</v>
      </c>
      <c r="F39" s="18">
        <v>6</v>
      </c>
      <c r="G39" s="20">
        <f t="dataTable" ref="G39:K43" dt2D="1" dtr="1" r1="C8" r2="C12"/>
        <v>3.0036911529222872</v>
      </c>
      <c r="H39" s="20">
        <v>3.997948954341747</v>
      </c>
      <c r="I39" s="20">
        <v>5.2699603025833506</v>
      </c>
      <c r="J39" s="20">
        <v>6.8777211836892462</v>
      </c>
      <c r="K39" s="20">
        <v>8.8869768048693292</v>
      </c>
    </row>
    <row r="40" spans="2:11" ht="12" thickBot="1" x14ac:dyDescent="0.25">
      <c r="B40" s="9" t="s">
        <v>28</v>
      </c>
      <c r="C40" s="29">
        <f>C37+C38-C39</f>
        <v>78283.95111525325</v>
      </c>
      <c r="F40" s="18">
        <v>7</v>
      </c>
      <c r="G40" s="20">
        <v>3.2504786933965994</v>
      </c>
      <c r="H40" s="33">
        <v>4.3522443847804979</v>
      </c>
      <c r="I40" s="33">
        <v>5.7663381959018052</v>
      </c>
      <c r="J40" s="33">
        <v>7.558496300345289</v>
      </c>
      <c r="K40" s="20">
        <v>9.8032816675226151</v>
      </c>
    </row>
    <row r="41" spans="2:11" x14ac:dyDescent="0.2">
      <c r="C41" s="21"/>
      <c r="E41" s="1" t="s">
        <v>31</v>
      </c>
      <c r="F41" s="18">
        <v>8</v>
      </c>
      <c r="G41" s="20">
        <v>3.4972662338709108</v>
      </c>
      <c r="H41" s="33">
        <v>4.7065398152192488</v>
      </c>
      <c r="I41" s="34">
        <v>6.2627160892202598</v>
      </c>
      <c r="J41" s="33">
        <v>8.2392714170013335</v>
      </c>
      <c r="K41" s="20">
        <v>10.719586530175905</v>
      </c>
    </row>
    <row r="42" spans="2:11" ht="12" thickBot="1" x14ac:dyDescent="0.25">
      <c r="B42" s="16" t="s">
        <v>30</v>
      </c>
      <c r="C42" s="31">
        <f>C40/C13</f>
        <v>6.2627160892202598</v>
      </c>
      <c r="F42" s="18">
        <v>9</v>
      </c>
      <c r="G42" s="20">
        <v>3.7440537743452227</v>
      </c>
      <c r="H42" s="33">
        <v>5.0608352456579997</v>
      </c>
      <c r="I42" s="33">
        <v>6.7590939825387144</v>
      </c>
      <c r="J42" s="33">
        <v>8.9200465336573771</v>
      </c>
      <c r="K42" s="20">
        <v>11.635891392829192</v>
      </c>
    </row>
    <row r="43" spans="2:11" ht="12" thickTop="1" x14ac:dyDescent="0.2">
      <c r="F43" s="18">
        <v>10</v>
      </c>
      <c r="G43" s="20">
        <v>3.9908413148195354</v>
      </c>
      <c r="H43" s="20">
        <v>5.4151306760967515</v>
      </c>
      <c r="I43" s="20">
        <v>7.2554718758571699</v>
      </c>
      <c r="J43" s="20">
        <v>9.6008216503134207</v>
      </c>
      <c r="K43" s="20">
        <v>12.55219625548248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9" ma:contentTypeDescription="Create a new document." ma:contentTypeScope="" ma:versionID="d4a2f8d5e5e1ad6f795d3a50c68f86bb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7484d74eb0f40c905d1401d823830f0f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EECA83-63D8-4DBE-BAFE-C4AC65B3A7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76DB32-CD46-4211-B5DE-97E24AA04DBB}">
  <ds:schemaRefs>
    <ds:schemaRef ds:uri="210a6c26-33a8-4c30-9028-1a854218d472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www.w3.org/XML/1998/namespace"/>
    <ds:schemaRef ds:uri="7b38f2a3-aa4f-459a-96a7-609069baf883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0565C01-F14A-49BE-A678-1B5933462A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SensitivityAnalysis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Dobromir Dikov</cp:lastModifiedBy>
  <dcterms:created xsi:type="dcterms:W3CDTF">2019-11-09T09:11:16Z</dcterms:created>
  <dcterms:modified xsi:type="dcterms:W3CDTF">2019-11-10T18:43:42Z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