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bromirdikov/Downloads/"/>
    </mc:Choice>
  </mc:AlternateContent>
  <xr:revisionPtr revIDLastSave="0" documentId="13_ncr:1_{239575BB-D7C0-1C48-9211-B2B17EF92259}" xr6:coauthVersionLast="45" xr6:coauthVersionMax="45" xr10:uidLastSave="{00000000-0000-0000-0000-000000000000}"/>
  <bookViews>
    <workbookView xWindow="0" yWindow="460" windowWidth="28800" windowHeight="16700" xr2:uid="{23D371DE-BA56-40D4-952D-8E69DAB2A0B9}"/>
  </bookViews>
  <sheets>
    <sheet name="LBO Analys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3" i="1" l="1"/>
  <c r="F42" i="1"/>
  <c r="F41" i="1"/>
  <c r="F40" i="1"/>
  <c r="F39" i="1"/>
  <c r="F38" i="1"/>
  <c r="F37" i="1"/>
  <c r="F36" i="1"/>
  <c r="F35" i="1"/>
  <c r="F34" i="1"/>
  <c r="F33" i="1"/>
  <c r="E43" i="1"/>
  <c r="E34" i="1"/>
  <c r="E35" i="1" s="1"/>
  <c r="E36" i="1" s="1"/>
  <c r="E37" i="1" s="1"/>
  <c r="E38" i="1" s="1"/>
  <c r="E39" i="1" s="1"/>
  <c r="E40" i="1" s="1"/>
  <c r="E41" i="1" s="1"/>
  <c r="E42" i="1" s="1"/>
  <c r="G27" i="1"/>
  <c r="G26" i="1"/>
  <c r="G25" i="1"/>
  <c r="G24" i="1"/>
  <c r="G23" i="1"/>
  <c r="G22" i="1"/>
  <c r="G21" i="1"/>
  <c r="G20" i="1"/>
  <c r="G19" i="1"/>
  <c r="E19" i="1"/>
  <c r="E20" i="1" s="1"/>
  <c r="E21" i="1" s="1"/>
  <c r="E22" i="1" s="1"/>
  <c r="E23" i="1" s="1"/>
  <c r="E24" i="1" s="1"/>
  <c r="E25" i="1" s="1"/>
  <c r="E26" i="1" s="1"/>
  <c r="E27" i="1" s="1"/>
  <c r="E11" i="1"/>
  <c r="E12" i="1" s="1"/>
  <c r="E13" i="1" s="1"/>
  <c r="E14" i="1" s="1"/>
  <c r="E15" i="1" s="1"/>
  <c r="E16" i="1" s="1"/>
  <c r="E17" i="1" s="1"/>
  <c r="E18" i="1" s="1"/>
  <c r="E10" i="1"/>
  <c r="G18" i="1"/>
  <c r="G17" i="1"/>
  <c r="G16" i="1"/>
  <c r="G15" i="1"/>
  <c r="G14" i="1"/>
  <c r="G13" i="1"/>
  <c r="G12" i="1"/>
  <c r="G11" i="1"/>
  <c r="G10" i="1"/>
  <c r="G9" i="1"/>
  <c r="H9" i="1"/>
  <c r="F9" i="1"/>
  <c r="C35" i="1"/>
  <c r="C38" i="1" s="1"/>
  <c r="C20" i="1"/>
  <c r="C19" i="1"/>
  <c r="C17" i="1"/>
  <c r="C12" i="1"/>
  <c r="C14" i="1" s="1"/>
  <c r="I9" i="1" l="1"/>
  <c r="J9" i="1" s="1"/>
  <c r="F10" i="1" s="1"/>
  <c r="H10" i="1" s="1"/>
  <c r="I10" i="1" s="1"/>
  <c r="J10" i="1" s="1"/>
  <c r="F11" i="1" s="1"/>
  <c r="H11" i="1" s="1"/>
  <c r="I11" i="1" s="1"/>
  <c r="J11" i="1" s="1"/>
  <c r="F12" i="1" s="1"/>
  <c r="H12" i="1" l="1"/>
  <c r="I12" i="1" s="1"/>
  <c r="J12" i="1"/>
  <c r="F13" i="1" s="1"/>
  <c r="H13" i="1" l="1"/>
  <c r="I13" i="1" s="1"/>
  <c r="J13" i="1" s="1"/>
  <c r="F14" i="1" s="1"/>
  <c r="H14" i="1" l="1"/>
  <c r="I14" i="1" s="1"/>
  <c r="J14" i="1" s="1"/>
  <c r="F15" i="1" s="1"/>
  <c r="H15" i="1" l="1"/>
  <c r="I15" i="1" s="1"/>
  <c r="J15" i="1"/>
  <c r="F16" i="1" s="1"/>
  <c r="H16" i="1" l="1"/>
  <c r="I16" i="1" s="1"/>
  <c r="J16" i="1" s="1"/>
  <c r="F17" i="1" s="1"/>
  <c r="H17" i="1" l="1"/>
  <c r="I17" i="1" s="1"/>
  <c r="J17" i="1"/>
  <c r="F18" i="1" s="1"/>
  <c r="H18" i="1" l="1"/>
  <c r="I18" i="1" s="1"/>
  <c r="J18" i="1" s="1"/>
  <c r="F19" i="1" l="1"/>
  <c r="H19" i="1" s="1"/>
  <c r="I19" i="1" s="1"/>
  <c r="J19" i="1" s="1"/>
  <c r="F20" i="1" s="1"/>
  <c r="H20" i="1" s="1"/>
  <c r="I20" i="1" s="1"/>
  <c r="J20" i="1" s="1"/>
  <c r="F21" i="1" s="1"/>
  <c r="H21" i="1" s="1"/>
  <c r="I21" i="1" s="1"/>
  <c r="J21" i="1" s="1"/>
  <c r="F22" i="1" s="1"/>
  <c r="H22" i="1" s="1"/>
  <c r="I22" i="1" s="1"/>
  <c r="J22" i="1" s="1"/>
  <c r="F23" i="1" s="1"/>
  <c r="C40" i="1"/>
  <c r="C41" i="1" s="1"/>
  <c r="C42" i="1" l="1"/>
  <c r="F43" i="1"/>
  <c r="H43" i="1" s="1"/>
  <c r="H23" i="1"/>
  <c r="I23" i="1" s="1"/>
  <c r="J23" i="1"/>
  <c r="F24" i="1" s="1"/>
  <c r="H24" i="1" s="1"/>
  <c r="I24" i="1" s="1"/>
  <c r="J24" i="1" s="1"/>
  <c r="F25" i="1" s="1"/>
  <c r="H25" i="1" s="1"/>
  <c r="I25" i="1" s="1"/>
  <c r="J25" i="1" s="1"/>
  <c r="F26" i="1" s="1"/>
  <c r="H26" i="1" s="1"/>
  <c r="I26" i="1" s="1"/>
  <c r="J26" i="1" s="1"/>
  <c r="F27" i="1" s="1"/>
  <c r="H27" i="1" s="1"/>
  <c r="I27" i="1" s="1"/>
  <c r="J27" i="1" s="1"/>
</calcChain>
</file>

<file path=xl/sharedStrings.xml><?xml version="1.0" encoding="utf-8"?>
<sst xmlns="http://schemas.openxmlformats.org/spreadsheetml/2006/main" count="42" uniqueCount="38">
  <si>
    <t>Leveraged Buyout Analysis Model</t>
  </si>
  <si>
    <t>Magnimetrics</t>
  </si>
  <si>
    <t>in EUR'000</t>
  </si>
  <si>
    <t>Value</t>
  </si>
  <si>
    <t>Metric</t>
  </si>
  <si>
    <t>Sales</t>
  </si>
  <si>
    <t>Target Company</t>
  </si>
  <si>
    <t>ABC Ltd.</t>
  </si>
  <si>
    <t>EBITDA %</t>
  </si>
  <si>
    <t>EBITDA</t>
  </si>
  <si>
    <t>EBITDA multiple</t>
  </si>
  <si>
    <t>Purcase Price</t>
  </si>
  <si>
    <t>Equity %</t>
  </si>
  <si>
    <t>Debt %</t>
  </si>
  <si>
    <t>Equity Value</t>
  </si>
  <si>
    <t>Debt Value</t>
  </si>
  <si>
    <t>Years to keep investment</t>
  </si>
  <si>
    <t>EBITDA growth per year</t>
  </si>
  <si>
    <t>EBITDA forecast</t>
  </si>
  <si>
    <t>Debt OB</t>
  </si>
  <si>
    <t>Interest</t>
  </si>
  <si>
    <t>Principal</t>
  </si>
  <si>
    <t>Debt CB</t>
  </si>
  <si>
    <t>Period</t>
  </si>
  <si>
    <t>Annual Payment</t>
  </si>
  <si>
    <t>Annual Interest</t>
  </si>
  <si>
    <t>LBO Purchase</t>
  </si>
  <si>
    <t>Debt Repayment Schedule</t>
  </si>
  <si>
    <t>Sale</t>
  </si>
  <si>
    <t>EBITDA Multiple</t>
  </si>
  <si>
    <t>Debt Balance to Cover</t>
  </si>
  <si>
    <t>Equity (Cash in hand)</t>
  </si>
  <si>
    <t>Return</t>
  </si>
  <si>
    <t>Cash flow</t>
  </si>
  <si>
    <t>Returns Multiple</t>
  </si>
  <si>
    <t>IRR</t>
  </si>
  <si>
    <t>Internal Rate of Return</t>
  </si>
  <si>
    <t>Selling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</si>
</sst>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165" fontId="2" fillId="0" borderId="0" xfId="1" applyNumberFormat="1" applyFont="1"/>
    <xf numFmtId="9" fontId="2" fillId="0" borderId="0" xfId="0" applyNumberFormat="1" applyFont="1"/>
    <xf numFmtId="165" fontId="2" fillId="0" borderId="0" xfId="0" applyNumberFormat="1" applyFont="1"/>
    <xf numFmtId="165" fontId="2" fillId="3" borderId="0" xfId="1" applyNumberFormat="1" applyFont="1" applyFill="1"/>
    <xf numFmtId="0" fontId="2" fillId="3" borderId="0" xfId="0" applyFont="1" applyFill="1"/>
    <xf numFmtId="9" fontId="2" fillId="3" borderId="0" xfId="0" applyNumberFormat="1" applyFont="1" applyFill="1"/>
    <xf numFmtId="165" fontId="4" fillId="3" borderId="0" xfId="1" applyNumberFormat="1" applyFont="1" applyFill="1"/>
    <xf numFmtId="0" fontId="4" fillId="3" borderId="0" xfId="0" applyFont="1" applyFill="1"/>
    <xf numFmtId="9" fontId="2" fillId="0" borderId="0" xfId="2" applyFont="1"/>
    <xf numFmtId="165" fontId="4" fillId="3" borderId="0" xfId="0" applyNumberFormat="1" applyFont="1" applyFill="1"/>
    <xf numFmtId="164" fontId="4" fillId="3" borderId="0" xfId="1" applyFont="1" applyFill="1"/>
    <xf numFmtId="9" fontId="4" fillId="3" borderId="0" xfId="0" applyNumberFormat="1" applyFont="1" applyFill="1"/>
    <xf numFmtId="164" fontId="4" fillId="3" borderId="0" xfId="0" applyNumberFormat="1" applyFont="1" applyFill="1"/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3744-75A5-41DF-8CA5-3FB3B7C15AF5}">
  <dimension ref="B2:J43"/>
  <sheetViews>
    <sheetView showGridLines="0" tabSelected="1" zoomScale="120" zoomScaleNormal="120" workbookViewId="0">
      <selection activeCell="L24" sqref="L24"/>
    </sheetView>
  </sheetViews>
  <sheetFormatPr baseColWidth="10" defaultColWidth="9.1640625" defaultRowHeight="11" x14ac:dyDescent="0.15"/>
  <cols>
    <col min="1" max="1" width="2" style="1" customWidth="1"/>
    <col min="2" max="2" width="18.83203125" style="1" bestFit="1" customWidth="1"/>
    <col min="3" max="6" width="9.1640625" style="1"/>
    <col min="7" max="7" width="14.1640625" style="1" bestFit="1" customWidth="1"/>
    <col min="8" max="11" width="9.1640625" style="1"/>
    <col min="12" max="12" width="18.83203125" style="1" bestFit="1" customWidth="1"/>
    <col min="13" max="16384" width="9.1640625" style="1"/>
  </cols>
  <sheetData>
    <row r="2" spans="2:10" ht="16" x14ac:dyDescent="0.2">
      <c r="B2" s="2" t="s">
        <v>0</v>
      </c>
    </row>
    <row r="3" spans="2:10" ht="12" x14ac:dyDescent="0.15">
      <c r="B3" s="4" t="s">
        <v>1</v>
      </c>
    </row>
    <row r="5" spans="2:10" x14ac:dyDescent="0.15">
      <c r="B5" s="5" t="s">
        <v>2</v>
      </c>
    </row>
    <row r="7" spans="2:10" x14ac:dyDescent="0.15">
      <c r="B7" s="3" t="s">
        <v>26</v>
      </c>
      <c r="E7" s="3" t="s">
        <v>27</v>
      </c>
    </row>
    <row r="8" spans="2:10" x14ac:dyDescent="0.15">
      <c r="B8" s="6" t="s">
        <v>4</v>
      </c>
      <c r="C8" s="6" t="s">
        <v>3</v>
      </c>
      <c r="E8" s="6" t="s">
        <v>23</v>
      </c>
      <c r="F8" s="6" t="s">
        <v>19</v>
      </c>
      <c r="G8" s="6" t="s">
        <v>24</v>
      </c>
      <c r="H8" s="6" t="s">
        <v>20</v>
      </c>
      <c r="I8" s="6" t="s">
        <v>21</v>
      </c>
      <c r="J8" s="6" t="s">
        <v>22</v>
      </c>
    </row>
    <row r="9" spans="2:10" x14ac:dyDescent="0.15">
      <c r="B9" s="1" t="s">
        <v>6</v>
      </c>
      <c r="C9" s="1" t="s">
        <v>7</v>
      </c>
      <c r="E9" s="1">
        <v>1</v>
      </c>
      <c r="F9" s="9">
        <f>C20</f>
        <v>32400</v>
      </c>
      <c r="G9" s="9">
        <f t="shared" ref="G9:G27" si="0">-$C$23</f>
        <v>-1500</v>
      </c>
      <c r="H9" s="9">
        <f>-$C$22*F9</f>
        <v>-648</v>
      </c>
      <c r="I9" s="9">
        <f>G9-H9</f>
        <v>-852</v>
      </c>
      <c r="J9" s="9">
        <f>F9+I9</f>
        <v>31548</v>
      </c>
    </row>
    <row r="10" spans="2:10" x14ac:dyDescent="0.15">
      <c r="B10" s="1" t="s">
        <v>5</v>
      </c>
      <c r="C10" s="7">
        <v>45000</v>
      </c>
      <c r="E10" s="1">
        <f>E9+1</f>
        <v>2</v>
      </c>
      <c r="F10" s="9">
        <f>J9</f>
        <v>31548</v>
      </c>
      <c r="G10" s="9">
        <f t="shared" si="0"/>
        <v>-1500</v>
      </c>
      <c r="H10" s="9">
        <f t="shared" ref="H10:H18" si="1">-$C$22*F10</f>
        <v>-630.96</v>
      </c>
      <c r="I10" s="9">
        <f t="shared" ref="I10:I18" si="2">G10-H10</f>
        <v>-869.04</v>
      </c>
      <c r="J10" s="9">
        <f t="shared" ref="J10:J18" si="3">F10+I10</f>
        <v>30678.959999999999</v>
      </c>
    </row>
    <row r="11" spans="2:10" x14ac:dyDescent="0.15">
      <c r="B11" s="1" t="s">
        <v>8</v>
      </c>
      <c r="C11" s="8">
        <v>0.12</v>
      </c>
      <c r="E11" s="1">
        <f t="shared" ref="E11:E18" si="4">E10+1</f>
        <v>3</v>
      </c>
      <c r="F11" s="9">
        <f t="shared" ref="F11:F18" si="5">J10</f>
        <v>30678.959999999999</v>
      </c>
      <c r="G11" s="9">
        <f t="shared" si="0"/>
        <v>-1500</v>
      </c>
      <c r="H11" s="9">
        <f t="shared" si="1"/>
        <v>-613.57920000000001</v>
      </c>
      <c r="I11" s="9">
        <f t="shared" si="2"/>
        <v>-886.42079999999999</v>
      </c>
      <c r="J11" s="9">
        <f t="shared" si="3"/>
        <v>29792.539199999999</v>
      </c>
    </row>
    <row r="12" spans="2:10" x14ac:dyDescent="0.15">
      <c r="B12" s="11" t="s">
        <v>9</v>
      </c>
      <c r="C12" s="10">
        <f>C11*C10</f>
        <v>5400</v>
      </c>
      <c r="E12" s="1">
        <f t="shared" si="4"/>
        <v>4</v>
      </c>
      <c r="F12" s="9">
        <f t="shared" si="5"/>
        <v>29792.539199999999</v>
      </c>
      <c r="G12" s="9">
        <f t="shared" si="0"/>
        <v>-1500</v>
      </c>
      <c r="H12" s="9">
        <f t="shared" si="1"/>
        <v>-595.85078399999998</v>
      </c>
      <c r="I12" s="9">
        <f t="shared" si="2"/>
        <v>-904.14921600000002</v>
      </c>
      <c r="J12" s="9">
        <f t="shared" si="3"/>
        <v>28888.389983999998</v>
      </c>
    </row>
    <row r="13" spans="2:10" x14ac:dyDescent="0.15">
      <c r="B13" s="1" t="s">
        <v>10</v>
      </c>
      <c r="C13" s="7">
        <v>8</v>
      </c>
      <c r="E13" s="1">
        <f t="shared" si="4"/>
        <v>5</v>
      </c>
      <c r="F13" s="9">
        <f t="shared" si="5"/>
        <v>28888.389983999998</v>
      </c>
      <c r="G13" s="9">
        <f t="shared" si="0"/>
        <v>-1500</v>
      </c>
      <c r="H13" s="9">
        <f t="shared" si="1"/>
        <v>-577.76779967999994</v>
      </c>
      <c r="I13" s="9">
        <f t="shared" si="2"/>
        <v>-922.23220032000006</v>
      </c>
      <c r="J13" s="9">
        <f t="shared" si="3"/>
        <v>27966.157783679999</v>
      </c>
    </row>
    <row r="14" spans="2:10" x14ac:dyDescent="0.15">
      <c r="B14" s="11" t="s">
        <v>11</v>
      </c>
      <c r="C14" s="10">
        <f>C12*C13</f>
        <v>43200</v>
      </c>
      <c r="E14" s="1">
        <f t="shared" si="4"/>
        <v>6</v>
      </c>
      <c r="F14" s="9">
        <f t="shared" si="5"/>
        <v>27966.157783679999</v>
      </c>
      <c r="G14" s="9">
        <f t="shared" si="0"/>
        <v>-1500</v>
      </c>
      <c r="H14" s="9">
        <f t="shared" si="1"/>
        <v>-559.32315567360001</v>
      </c>
      <c r="I14" s="9">
        <f t="shared" si="2"/>
        <v>-940.67684432639999</v>
      </c>
      <c r="J14" s="9">
        <f t="shared" si="3"/>
        <v>27025.480939353598</v>
      </c>
    </row>
    <row r="15" spans="2:10" x14ac:dyDescent="0.15">
      <c r="E15" s="1">
        <f t="shared" si="4"/>
        <v>7</v>
      </c>
      <c r="F15" s="9">
        <f t="shared" si="5"/>
        <v>27025.480939353598</v>
      </c>
      <c r="G15" s="9">
        <f t="shared" si="0"/>
        <v>-1500</v>
      </c>
      <c r="H15" s="9">
        <f t="shared" si="1"/>
        <v>-540.50961878707199</v>
      </c>
      <c r="I15" s="9">
        <f t="shared" si="2"/>
        <v>-959.49038121292801</v>
      </c>
      <c r="J15" s="9">
        <f t="shared" si="3"/>
        <v>26065.990558140671</v>
      </c>
    </row>
    <row r="16" spans="2:10" x14ac:dyDescent="0.15">
      <c r="B16" s="1" t="s">
        <v>12</v>
      </c>
      <c r="C16" s="8">
        <v>0.25</v>
      </c>
      <c r="E16" s="1">
        <f t="shared" si="4"/>
        <v>8</v>
      </c>
      <c r="F16" s="9">
        <f t="shared" si="5"/>
        <v>26065.990558140671</v>
      </c>
      <c r="G16" s="9">
        <f t="shared" si="0"/>
        <v>-1500</v>
      </c>
      <c r="H16" s="9">
        <f t="shared" si="1"/>
        <v>-521.31981116281338</v>
      </c>
      <c r="I16" s="9">
        <f t="shared" si="2"/>
        <v>-978.68018883718662</v>
      </c>
      <c r="J16" s="9">
        <f t="shared" si="3"/>
        <v>25087.310369303483</v>
      </c>
    </row>
    <row r="17" spans="2:10" x14ac:dyDescent="0.15">
      <c r="B17" s="11" t="s">
        <v>13</v>
      </c>
      <c r="C17" s="12">
        <f>1-C16</f>
        <v>0.75</v>
      </c>
      <c r="E17" s="1">
        <f t="shared" si="4"/>
        <v>9</v>
      </c>
      <c r="F17" s="9">
        <f t="shared" si="5"/>
        <v>25087.310369303483</v>
      </c>
      <c r="G17" s="9">
        <f t="shared" si="0"/>
        <v>-1500</v>
      </c>
      <c r="H17" s="9">
        <f t="shared" si="1"/>
        <v>-501.74620738606967</v>
      </c>
      <c r="I17" s="9">
        <f t="shared" si="2"/>
        <v>-998.25379261393027</v>
      </c>
      <c r="J17" s="9">
        <f t="shared" si="3"/>
        <v>24089.056576689552</v>
      </c>
    </row>
    <row r="18" spans="2:10" x14ac:dyDescent="0.15">
      <c r="E18" s="14">
        <f t="shared" si="4"/>
        <v>10</v>
      </c>
      <c r="F18" s="16">
        <f t="shared" si="5"/>
        <v>24089.056576689552</v>
      </c>
      <c r="G18" s="16">
        <f t="shared" si="0"/>
        <v>-1500</v>
      </c>
      <c r="H18" s="16">
        <f t="shared" si="1"/>
        <v>-481.78113153379104</v>
      </c>
      <c r="I18" s="16">
        <f t="shared" si="2"/>
        <v>-1018.218868466209</v>
      </c>
      <c r="J18" s="16">
        <f t="shared" si="3"/>
        <v>23070.837708223342</v>
      </c>
    </row>
    <row r="19" spans="2:10" x14ac:dyDescent="0.15">
      <c r="B19" s="14" t="s">
        <v>14</v>
      </c>
      <c r="C19" s="13">
        <f>C16*C14</f>
        <v>10800</v>
      </c>
      <c r="E19" s="1">
        <f t="shared" ref="E19:E27" si="6">E18+1</f>
        <v>11</v>
      </c>
      <c r="F19" s="9">
        <f t="shared" ref="F19:F27" si="7">J18</f>
        <v>23070.837708223342</v>
      </c>
      <c r="G19" s="9">
        <f t="shared" si="0"/>
        <v>-1500</v>
      </c>
      <c r="H19" s="9">
        <f t="shared" ref="H19:H27" si="8">-$C$22*F19</f>
        <v>-461.41675416446685</v>
      </c>
      <c r="I19" s="9">
        <f t="shared" ref="I19:I27" si="9">G19-H19</f>
        <v>-1038.583245835533</v>
      </c>
      <c r="J19" s="9">
        <f t="shared" ref="J19:J27" si="10">F19+I19</f>
        <v>22032.254462387809</v>
      </c>
    </row>
    <row r="20" spans="2:10" x14ac:dyDescent="0.15">
      <c r="B20" s="14" t="s">
        <v>15</v>
      </c>
      <c r="C20" s="13">
        <f>C17*C14</f>
        <v>32400</v>
      </c>
      <c r="E20" s="1">
        <f t="shared" si="6"/>
        <v>12</v>
      </c>
      <c r="F20" s="9">
        <f t="shared" si="7"/>
        <v>22032.254462387809</v>
      </c>
      <c r="G20" s="9">
        <f t="shared" si="0"/>
        <v>-1500</v>
      </c>
      <c r="H20" s="9">
        <f t="shared" si="8"/>
        <v>-440.64508924775618</v>
      </c>
      <c r="I20" s="9">
        <f t="shared" si="9"/>
        <v>-1059.3549107522438</v>
      </c>
      <c r="J20" s="9">
        <f t="shared" si="10"/>
        <v>20972.899551635564</v>
      </c>
    </row>
    <row r="21" spans="2:10" x14ac:dyDescent="0.15">
      <c r="E21" s="1">
        <f t="shared" si="6"/>
        <v>13</v>
      </c>
      <c r="F21" s="9">
        <f t="shared" si="7"/>
        <v>20972.899551635564</v>
      </c>
      <c r="G21" s="9">
        <f t="shared" si="0"/>
        <v>-1500</v>
      </c>
      <c r="H21" s="9">
        <f t="shared" si="8"/>
        <v>-419.45799103271128</v>
      </c>
      <c r="I21" s="9">
        <f t="shared" si="9"/>
        <v>-1080.5420089672887</v>
      </c>
      <c r="J21" s="9">
        <f t="shared" si="10"/>
        <v>19892.357542668276</v>
      </c>
    </row>
    <row r="22" spans="2:10" x14ac:dyDescent="0.15">
      <c r="B22" s="1" t="s">
        <v>25</v>
      </c>
      <c r="C22" s="15">
        <v>0.02</v>
      </c>
      <c r="E22" s="1">
        <f t="shared" si="6"/>
        <v>14</v>
      </c>
      <c r="F22" s="9">
        <f t="shared" si="7"/>
        <v>19892.357542668276</v>
      </c>
      <c r="G22" s="9">
        <f t="shared" si="0"/>
        <v>-1500</v>
      </c>
      <c r="H22" s="9">
        <f t="shared" si="8"/>
        <v>-397.84715085336552</v>
      </c>
      <c r="I22" s="9">
        <f t="shared" si="9"/>
        <v>-1102.1528491466345</v>
      </c>
      <c r="J22" s="9">
        <f t="shared" si="10"/>
        <v>18790.204693521642</v>
      </c>
    </row>
    <row r="23" spans="2:10" x14ac:dyDescent="0.15">
      <c r="B23" s="1" t="s">
        <v>24</v>
      </c>
      <c r="C23" s="7">
        <v>1500</v>
      </c>
      <c r="E23" s="1">
        <f t="shared" si="6"/>
        <v>15</v>
      </c>
      <c r="F23" s="9">
        <f t="shared" si="7"/>
        <v>18790.204693521642</v>
      </c>
      <c r="G23" s="9">
        <f t="shared" si="0"/>
        <v>-1500</v>
      </c>
      <c r="H23" s="9">
        <f t="shared" si="8"/>
        <v>-375.80409387043284</v>
      </c>
      <c r="I23" s="9">
        <f t="shared" si="9"/>
        <v>-1124.1959061295672</v>
      </c>
      <c r="J23" s="9">
        <f t="shared" si="10"/>
        <v>17666.008787392075</v>
      </c>
    </row>
    <row r="24" spans="2:10" x14ac:dyDescent="0.15">
      <c r="E24" s="1">
        <f t="shared" si="6"/>
        <v>16</v>
      </c>
      <c r="F24" s="9">
        <f t="shared" si="7"/>
        <v>17666.008787392075</v>
      </c>
      <c r="G24" s="9">
        <f t="shared" si="0"/>
        <v>-1500</v>
      </c>
      <c r="H24" s="9">
        <f t="shared" si="8"/>
        <v>-353.32017574784152</v>
      </c>
      <c r="I24" s="9">
        <f t="shared" si="9"/>
        <v>-1146.6798242521586</v>
      </c>
      <c r="J24" s="9">
        <f t="shared" si="10"/>
        <v>16519.328963139917</v>
      </c>
    </row>
    <row r="25" spans="2:10" x14ac:dyDescent="0.15">
      <c r="E25" s="1">
        <f t="shared" si="6"/>
        <v>17</v>
      </c>
      <c r="F25" s="9">
        <f t="shared" si="7"/>
        <v>16519.328963139917</v>
      </c>
      <c r="G25" s="9">
        <f t="shared" si="0"/>
        <v>-1500</v>
      </c>
      <c r="H25" s="9">
        <f t="shared" si="8"/>
        <v>-330.38657926279836</v>
      </c>
      <c r="I25" s="9">
        <f t="shared" si="9"/>
        <v>-1169.6134207372015</v>
      </c>
      <c r="J25" s="9">
        <f t="shared" si="10"/>
        <v>15349.715542402715</v>
      </c>
    </row>
    <row r="26" spans="2:10" x14ac:dyDescent="0.15">
      <c r="E26" s="1">
        <f t="shared" si="6"/>
        <v>18</v>
      </c>
      <c r="F26" s="9">
        <f t="shared" si="7"/>
        <v>15349.715542402715</v>
      </c>
      <c r="G26" s="9">
        <f t="shared" si="0"/>
        <v>-1500</v>
      </c>
      <c r="H26" s="9">
        <f t="shared" si="8"/>
        <v>-306.99431084805428</v>
      </c>
      <c r="I26" s="9">
        <f t="shared" si="9"/>
        <v>-1193.0056891519457</v>
      </c>
      <c r="J26" s="9">
        <f t="shared" si="10"/>
        <v>14156.70985325077</v>
      </c>
    </row>
    <row r="27" spans="2:10" x14ac:dyDescent="0.15">
      <c r="E27" s="1">
        <f t="shared" si="6"/>
        <v>19</v>
      </c>
      <c r="F27" s="9">
        <f t="shared" si="7"/>
        <v>14156.70985325077</v>
      </c>
      <c r="G27" s="9">
        <f t="shared" si="0"/>
        <v>-1500</v>
      </c>
      <c r="H27" s="9">
        <f t="shared" si="8"/>
        <v>-283.13419706501543</v>
      </c>
      <c r="I27" s="9">
        <f t="shared" si="9"/>
        <v>-1216.8658029349845</v>
      </c>
      <c r="J27" s="9">
        <f t="shared" si="10"/>
        <v>12939.844050315785</v>
      </c>
    </row>
    <row r="28" spans="2:10" x14ac:dyDescent="0.15">
      <c r="F28" s="9"/>
      <c r="G28" s="9"/>
      <c r="H28" s="9"/>
      <c r="I28" s="9"/>
      <c r="J28" s="9"/>
    </row>
    <row r="29" spans="2:10" x14ac:dyDescent="0.15">
      <c r="F29" s="9"/>
      <c r="G29" s="9"/>
      <c r="H29" s="9"/>
      <c r="I29" s="9"/>
      <c r="J29" s="9"/>
    </row>
    <row r="30" spans="2:10" x14ac:dyDescent="0.15">
      <c r="F30" s="9"/>
      <c r="G30" s="9"/>
      <c r="H30" s="9"/>
      <c r="I30" s="9"/>
      <c r="J30" s="9"/>
    </row>
    <row r="31" spans="2:10" x14ac:dyDescent="0.15">
      <c r="B31" s="3" t="s">
        <v>28</v>
      </c>
      <c r="E31" s="3" t="s">
        <v>36</v>
      </c>
      <c r="F31" s="9"/>
      <c r="G31" s="9"/>
      <c r="H31" s="9"/>
      <c r="I31" s="9"/>
      <c r="J31" s="9"/>
    </row>
    <row r="32" spans="2:10" x14ac:dyDescent="0.15">
      <c r="B32" s="6" t="s">
        <v>4</v>
      </c>
      <c r="C32" s="6" t="s">
        <v>3</v>
      </c>
      <c r="E32" s="6" t="s">
        <v>23</v>
      </c>
      <c r="F32" s="6" t="s">
        <v>33</v>
      </c>
      <c r="G32" s="6" t="s">
        <v>34</v>
      </c>
      <c r="H32" s="6" t="s">
        <v>35</v>
      </c>
      <c r="I32" s="9"/>
      <c r="J32" s="9"/>
    </row>
    <row r="33" spans="2:8" x14ac:dyDescent="0.15">
      <c r="B33" s="1" t="s">
        <v>16</v>
      </c>
      <c r="C33" s="7">
        <v>10</v>
      </c>
      <c r="E33" s="1">
        <v>0</v>
      </c>
      <c r="F33" s="9">
        <f>-C19</f>
        <v>-10800</v>
      </c>
    </row>
    <row r="34" spans="2:8" x14ac:dyDescent="0.15">
      <c r="B34" s="1" t="s">
        <v>17</v>
      </c>
      <c r="C34" s="8">
        <v>0.08</v>
      </c>
      <c r="E34" s="1">
        <f>E33+1</f>
        <v>1</v>
      </c>
      <c r="F34" s="9">
        <f>-$C$23</f>
        <v>-1500</v>
      </c>
    </row>
    <row r="35" spans="2:8" x14ac:dyDescent="0.15">
      <c r="B35" s="14" t="s">
        <v>18</v>
      </c>
      <c r="C35" s="13">
        <f>C12*(1+C34)^C33</f>
        <v>11658.194985273054</v>
      </c>
      <c r="E35" s="1">
        <f t="shared" ref="E35:E43" si="11">E34+1</f>
        <v>2</v>
      </c>
      <c r="F35" s="9">
        <f t="shared" ref="F35:F42" si="12">-$C$23</f>
        <v>-1500</v>
      </c>
    </row>
    <row r="36" spans="2:8" x14ac:dyDescent="0.15">
      <c r="E36" s="1">
        <f t="shared" si="11"/>
        <v>3</v>
      </c>
      <c r="F36" s="9">
        <f t="shared" si="12"/>
        <v>-1500</v>
      </c>
    </row>
    <row r="37" spans="2:8" x14ac:dyDescent="0.15">
      <c r="B37" s="1" t="s">
        <v>29</v>
      </c>
      <c r="C37" s="9">
        <v>10</v>
      </c>
      <c r="E37" s="1">
        <f t="shared" si="11"/>
        <v>4</v>
      </c>
      <c r="F37" s="9">
        <f t="shared" si="12"/>
        <v>-1500</v>
      </c>
    </row>
    <row r="38" spans="2:8" x14ac:dyDescent="0.15">
      <c r="B38" s="11" t="s">
        <v>37</v>
      </c>
      <c r="C38" s="10">
        <f>C35*C37</f>
        <v>116581.94985273054</v>
      </c>
      <c r="E38" s="1">
        <f t="shared" si="11"/>
        <v>5</v>
      </c>
      <c r="F38" s="9">
        <f t="shared" si="12"/>
        <v>-1500</v>
      </c>
    </row>
    <row r="39" spans="2:8" x14ac:dyDescent="0.15">
      <c r="E39" s="1">
        <f t="shared" si="11"/>
        <v>6</v>
      </c>
      <c r="F39" s="9">
        <f t="shared" si="12"/>
        <v>-1500</v>
      </c>
    </row>
    <row r="40" spans="2:8" x14ac:dyDescent="0.15">
      <c r="B40" s="1" t="s">
        <v>30</v>
      </c>
      <c r="C40" s="9">
        <f>J18</f>
        <v>23070.837708223342</v>
      </c>
      <c r="E40" s="1">
        <f t="shared" si="11"/>
        <v>7</v>
      </c>
      <c r="F40" s="9">
        <f t="shared" si="12"/>
        <v>-1500</v>
      </c>
    </row>
    <row r="41" spans="2:8" x14ac:dyDescent="0.15">
      <c r="B41" s="1" t="s">
        <v>31</v>
      </c>
      <c r="C41" s="9">
        <f>C38-C40</f>
        <v>93511.112144507206</v>
      </c>
      <c r="E41" s="1">
        <f t="shared" si="11"/>
        <v>8</v>
      </c>
      <c r="F41" s="9">
        <f t="shared" si="12"/>
        <v>-1500</v>
      </c>
    </row>
    <row r="42" spans="2:8" x14ac:dyDescent="0.15">
      <c r="B42" s="14" t="s">
        <v>32</v>
      </c>
      <c r="C42" s="17">
        <f>C41/C19</f>
        <v>8.6584363096765937</v>
      </c>
      <c r="E42" s="1">
        <f t="shared" si="11"/>
        <v>9</v>
      </c>
      <c r="F42" s="9">
        <f t="shared" si="12"/>
        <v>-1500</v>
      </c>
    </row>
    <row r="43" spans="2:8" x14ac:dyDescent="0.15">
      <c r="E43" s="14">
        <f t="shared" si="11"/>
        <v>10</v>
      </c>
      <c r="F43" s="16">
        <f>-C23+C41</f>
        <v>92011.112144507206</v>
      </c>
      <c r="G43" s="19">
        <f>C42</f>
        <v>8.6584363096765937</v>
      </c>
      <c r="H43" s="18">
        <f>IRR(F33:F43)</f>
        <v>0.18258708820968317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FF94D7-7B8E-4352-B82F-D14E81775B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3505A0-8AAD-42C0-ABEB-D0CA170376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1B751E-851B-44EC-A6AC-1271491119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LBO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Microsoft Office User</cp:lastModifiedBy>
  <dcterms:created xsi:type="dcterms:W3CDTF">2019-10-18T03:27:02Z</dcterms:created>
  <dcterms:modified xsi:type="dcterms:W3CDTF">2019-10-20T14:47:04Z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