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/>
  <mc:AlternateContent xmlns:mc="http://schemas.openxmlformats.org/markup-compatibility/2006">
    <mc:Choice Requires="x15">
      <x15ac:absPath xmlns:x15ac="http://schemas.microsoft.com/office/spreadsheetml/2010/11/ac" url="/Users/dobromirdikov/Documents/Magnimetrics/High-Low Method/"/>
    </mc:Choice>
  </mc:AlternateContent>
  <xr:revisionPtr revIDLastSave="0" documentId="13_ncr:1_{7431A20E-D348-9545-8CBA-71818A0BB1DC}" xr6:coauthVersionLast="44" xr6:coauthVersionMax="44" xr10:uidLastSave="{00000000-0000-0000-0000-000000000000}"/>
  <bookViews>
    <workbookView xWindow="0" yWindow="460" windowWidth="28800" windowHeight="16700" xr2:uid="{00000000-000D-0000-FFFF-FFFF00000000}"/>
  </bookViews>
  <sheets>
    <sheet name="High-Low Method" sheetId="1" r:id="rId1"/>
  </sheets>
  <definedNames>
    <definedName name="_xlchart.v1.0" hidden="1">'High-Low Method'!$C$7:$C$18</definedName>
    <definedName name="_xlchart.v1.1" hidden="1">'High-Low Method'!$D$7:$D$18</definedName>
    <definedName name="_xlchart.v1.2" hidden="1">'High-Low Method'!$C$7:$C$18</definedName>
    <definedName name="_xlchart.v1.3" hidden="1">'High-Low Method'!$D$7:$D$18</definedName>
    <definedName name="_xlchart.v1.4" hidden="1">'High-Low Method'!$C$7:$C$18</definedName>
    <definedName name="_xlchart.v1.5" hidden="1">'High-Low Method'!$D$7:$D$18</definedName>
    <definedName name="_xlchart.v1.6" hidden="1">'High-Low Method'!$C$7:$C$18</definedName>
    <definedName name="_xlchart.v1.7" hidden="1">'High-Low Method'!$D$7:$D$18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 l="1"/>
  <c r="E17" i="1"/>
  <c r="E16" i="1"/>
  <c r="E15" i="1"/>
  <c r="E14" i="1"/>
  <c r="E13" i="1"/>
  <c r="E11" i="1"/>
  <c r="E10" i="1"/>
  <c r="E9" i="1"/>
  <c r="E8" i="1"/>
  <c r="E7" i="1"/>
  <c r="C22" i="1"/>
  <c r="D22" i="1"/>
  <c r="D21" i="1"/>
  <c r="C21" i="1" s="1"/>
  <c r="F18" i="1"/>
  <c r="F17" i="1"/>
  <c r="F16" i="1"/>
  <c r="F15" i="1"/>
  <c r="F14" i="1"/>
  <c r="F13" i="1"/>
  <c r="F12" i="1"/>
  <c r="F11" i="1"/>
  <c r="F10" i="1"/>
  <c r="F9" i="1"/>
  <c r="F8" i="1"/>
  <c r="F7" i="1"/>
  <c r="E25" i="1" l="1"/>
  <c r="E26" i="1"/>
  <c r="C25" i="1" l="1"/>
  <c r="C31" i="1" s="1"/>
  <c r="C33" i="1"/>
  <c r="C26" i="1"/>
  <c r="C30" i="1" s="1"/>
  <c r="C32" i="1"/>
  <c r="C29" i="1" l="1"/>
  <c r="F30" i="1" l="1"/>
  <c r="E46" i="1"/>
  <c r="E42" i="1"/>
  <c r="E38" i="1"/>
  <c r="E49" i="1"/>
  <c r="E45" i="1"/>
  <c r="E41" i="1"/>
  <c r="E48" i="1"/>
  <c r="E44" i="1"/>
  <c r="E40" i="1"/>
  <c r="E47" i="1"/>
  <c r="E43" i="1"/>
  <c r="E39" i="1"/>
  <c r="F29" i="1"/>
  <c r="H29" i="1" l="1"/>
  <c r="F38" i="1"/>
  <c r="F39" i="1" l="1"/>
  <c r="C38" i="1"/>
  <c r="F40" i="1" l="1"/>
  <c r="C39" i="1"/>
  <c r="F41" i="1" l="1"/>
  <c r="C40" i="1"/>
  <c r="F42" i="1" l="1"/>
  <c r="C41" i="1"/>
  <c r="F43" i="1" l="1"/>
  <c r="C42" i="1"/>
  <c r="F44" i="1" l="1"/>
  <c r="C43" i="1"/>
  <c r="F45" i="1" l="1"/>
  <c r="C44" i="1"/>
  <c r="F46" i="1" l="1"/>
  <c r="C45" i="1"/>
  <c r="F47" i="1" l="1"/>
  <c r="C46" i="1"/>
  <c r="F48" i="1" l="1"/>
  <c r="C47" i="1"/>
  <c r="F49" i="1" l="1"/>
  <c r="C49" i="1" s="1"/>
  <c r="C48" i="1"/>
</calcChain>
</file>

<file path=xl/sharedStrings.xml><?xml version="1.0" encoding="utf-8"?>
<sst xmlns="http://schemas.openxmlformats.org/spreadsheetml/2006/main" count="57" uniqueCount="41">
  <si>
    <t>Magnimetrics.com</t>
  </si>
  <si>
    <t>Magnimetrics takes no responsibility for any losses that may arise from using the information within this file</t>
  </si>
  <si>
    <r>
      <t xml:space="preserve">High-Low Model Template prepared by </t>
    </r>
    <r>
      <rPr>
        <b/>
        <i/>
        <sz val="11"/>
        <color theme="1"/>
        <rFont val="Calibri"/>
        <family val="2"/>
        <charset val="204"/>
        <scheme val="minor"/>
      </rPr>
      <t>Magnimetrics</t>
    </r>
  </si>
  <si>
    <t>High-Low Method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</si>
  <si>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</si>
  <si>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</si>
  <si>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</si>
  <si>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</si>
  <si>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</si>
  <si>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</si>
  <si>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</si>
  <si>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</si>
  <si>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</si>
  <si>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</si>
  <si>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</si>
  <si>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</si>
  <si>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</si>
  <si>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Costs</t>
  </si>
  <si>
    <t>Units</t>
  </si>
  <si>
    <t>Average Cost/Unit</t>
  </si>
  <si>
    <t>Lowest Point</t>
  </si>
  <si>
    <t>Highest Point</t>
  </si>
  <si>
    <t>Units excluding Outliers</t>
  </si>
  <si>
    <t>After Removing the Outlier Points from the Population</t>
  </si>
  <si>
    <t>Calculating the High and Low points for the Model</t>
  </si>
  <si>
    <t>Variable Cost per unit</t>
  </si>
  <si>
    <t>VC</t>
  </si>
  <si>
    <t>Highest AC</t>
  </si>
  <si>
    <t>Lowest AC</t>
  </si>
  <si>
    <t>Highest AU</t>
  </si>
  <si>
    <t>Lowest AU</t>
  </si>
  <si>
    <t>/unit</t>
  </si>
  <si>
    <t>Fixed Costs</t>
  </si>
  <si>
    <t>FC (via Highest)</t>
  </si>
  <si>
    <t>FC (via Lowest)</t>
  </si>
  <si>
    <t>Cost Model</t>
  </si>
  <si>
    <t>Units (forecasted)</t>
  </si>
  <si>
    <t>Variable Cost</t>
  </si>
  <si>
    <t>Fixed Cost</t>
  </si>
  <si>
    <t>FY 2019 Forecast Data</t>
  </si>
  <si>
    <t>FY 2018 Historical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</si>
</sst>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л_в_._-;\-* #,##0.00\ _л_в_._-;_-* &quot;-&quot;??\ _л_в_._-;_-@_-"/>
    <numFmt numFmtId="165" formatCode="_-* #,##0\ _л_в_._-;\-* #,##0\ _л_в_._-;_-* &quot;-&quot;??\ _л_в_.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b/>
      <sz val="36"/>
      <color theme="4" tint="-0.499984740745262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2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2"/>
      <color rgb="FF3F3F3F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3F3F3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5" fillId="3" borderId="2" applyNumberFormat="0" applyAlignment="0" applyProtection="0"/>
    <xf numFmtId="0" fontId="6" fillId="4" borderId="2" applyNumberFormat="0" applyAlignment="0" applyProtection="0"/>
    <xf numFmtId="0" fontId="9" fillId="4" borderId="3" applyNumberFormat="0" applyAlignment="0" applyProtection="0"/>
  </cellStyleXfs>
  <cellXfs count="22">
    <xf numFmtId="0" fontId="0" fillId="0" borderId="0" xfId="0"/>
    <xf numFmtId="0" fontId="2" fillId="0" borderId="0" xfId="0" applyFont="1"/>
    <xf numFmtId="0" fontId="0" fillId="2" borderId="0" xfId="0" applyFill="1"/>
    <xf numFmtId="0" fontId="0" fillId="2" borderId="1" xfId="0" applyFill="1" applyBorder="1"/>
    <xf numFmtId="0" fontId="3" fillId="2" borderId="0" xfId="0" applyFont="1" applyFill="1" applyBorder="1" applyAlignment="1">
      <alignment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  <xf numFmtId="165" fontId="0" fillId="0" borderId="0" xfId="1" applyNumberFormat="1" applyFont="1"/>
    <xf numFmtId="0" fontId="7" fillId="0" borderId="0" xfId="0" applyFont="1"/>
    <xf numFmtId="165" fontId="6" fillId="4" borderId="2" xfId="3" applyNumberFormat="1"/>
    <xf numFmtId="164" fontId="0" fillId="0" borderId="0" xfId="1" applyFont="1"/>
    <xf numFmtId="0" fontId="7" fillId="5" borderId="1" xfId="0" applyFont="1" applyFill="1" applyBorder="1"/>
    <xf numFmtId="165" fontId="0" fillId="0" borderId="0" xfId="0" applyNumberFormat="1"/>
    <xf numFmtId="165" fontId="6" fillId="6" borderId="2" xfId="3" applyNumberFormat="1" applyFill="1"/>
    <xf numFmtId="0" fontId="10" fillId="0" borderId="0" xfId="0" applyFont="1"/>
    <xf numFmtId="0" fontId="7" fillId="0" borderId="0" xfId="0" applyFont="1" applyFill="1" applyBorder="1"/>
    <xf numFmtId="0" fontId="11" fillId="0" borderId="0" xfId="0" applyFont="1" applyFill="1" applyBorder="1"/>
    <xf numFmtId="164" fontId="9" fillId="4" borderId="3" xfId="1" applyFont="1" applyFill="1" applyBorder="1"/>
    <xf numFmtId="165" fontId="6" fillId="4" borderId="2" xfId="1" applyNumberFormat="1" applyFont="1" applyFill="1" applyBorder="1"/>
    <xf numFmtId="165" fontId="9" fillId="4" borderId="3" xfId="1" applyNumberFormat="1" applyFont="1" applyFill="1" applyBorder="1"/>
    <xf numFmtId="0" fontId="12" fillId="4" borderId="3" xfId="4" applyFont="1" applyAlignment="1">
      <alignment horizontal="center" vertical="center"/>
    </xf>
    <xf numFmtId="165" fontId="5" fillId="3" borderId="2" xfId="2" applyNumberFormat="1"/>
  </cellXfs>
  <cellStyles count="5">
    <cellStyle name="Calculation" xfId="3" builtinId="22"/>
    <cellStyle name="Comma" xfId="1" builtinId="3"/>
    <cellStyle name="Input" xfId="2" builtinId="20"/>
    <cellStyle name="Normal" xfId="0" builtinId="0"/>
    <cellStyle name="Output" xfId="4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Scatter Diagram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5"/>
            <c:marker>
              <c:symbol val="circle"/>
              <c:size val="5"/>
              <c:spPr>
                <a:solidFill>
                  <a:srgbClr val="FFC000"/>
                </a:solidFill>
                <a:ln w="9525">
                  <a:solidFill>
                    <a:srgbClr val="FFC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91E-B643-934F-A923C9D10E36}"/>
              </c:ext>
            </c:extLst>
          </c:dPt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xVal>
            <c:numRef>
              <c:f>'High-Low Method'!$D$7:$D$18</c:f>
              <c:numCache>
                <c:formatCode>_-* #\ ##0\ _л_в_._-;\-* #\ ##0\ _л_в_._-;_-* "-"??\ _л_в_._-;_-@_-</c:formatCode>
                <c:ptCount val="12"/>
                <c:pt idx="0">
                  <c:v>21760</c:v>
                </c:pt>
                <c:pt idx="1">
                  <c:v>22900</c:v>
                </c:pt>
                <c:pt idx="2">
                  <c:v>24200</c:v>
                </c:pt>
                <c:pt idx="3">
                  <c:v>26450</c:v>
                </c:pt>
                <c:pt idx="4">
                  <c:v>27000</c:v>
                </c:pt>
                <c:pt idx="5">
                  <c:v>32500</c:v>
                </c:pt>
                <c:pt idx="6">
                  <c:v>31500</c:v>
                </c:pt>
                <c:pt idx="7">
                  <c:v>30150</c:v>
                </c:pt>
                <c:pt idx="8">
                  <c:v>25600</c:v>
                </c:pt>
                <c:pt idx="9">
                  <c:v>22340</c:v>
                </c:pt>
                <c:pt idx="10">
                  <c:v>20780</c:v>
                </c:pt>
                <c:pt idx="11">
                  <c:v>22430</c:v>
                </c:pt>
              </c:numCache>
            </c:numRef>
          </c:xVal>
          <c:yVal>
            <c:numRef>
              <c:f>'High-Low Method'!$C$7:$C$18</c:f>
              <c:numCache>
                <c:formatCode>_-* #\ ##0\ _л_в_._-;\-* #\ ##0\ _л_в_._-;_-* "-"??\ _л_в_._-;_-@_-</c:formatCode>
                <c:ptCount val="12"/>
                <c:pt idx="0">
                  <c:v>251462</c:v>
                </c:pt>
                <c:pt idx="1">
                  <c:v>278006</c:v>
                </c:pt>
                <c:pt idx="2">
                  <c:v>269588</c:v>
                </c:pt>
                <c:pt idx="3">
                  <c:v>294653</c:v>
                </c:pt>
                <c:pt idx="4">
                  <c:v>300780</c:v>
                </c:pt>
                <c:pt idx="5">
                  <c:v>268746</c:v>
                </c:pt>
                <c:pt idx="6">
                  <c:v>327958</c:v>
                </c:pt>
                <c:pt idx="7">
                  <c:v>325175</c:v>
                </c:pt>
                <c:pt idx="8">
                  <c:v>299743</c:v>
                </c:pt>
                <c:pt idx="9">
                  <c:v>273547.59999999998</c:v>
                </c:pt>
                <c:pt idx="10">
                  <c:v>252269.2</c:v>
                </c:pt>
                <c:pt idx="11">
                  <c:v>249870.2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B91E-B643-934F-A923C9D10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36919199"/>
        <c:axId val="1478742271"/>
      </c:scatterChart>
      <c:valAx>
        <c:axId val="1436919199"/>
        <c:scaling>
          <c:orientation val="minMax"/>
          <c:max val="33000"/>
          <c:min val="2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\ _л_в_._-;\-* #\ ##0\ _л_в_._-;_-* &quot;-&quot;??\ _л_в_._-;_-@_-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8742271"/>
        <c:crosses val="autoZero"/>
        <c:crossBetween val="midCat"/>
      </c:valAx>
      <c:valAx>
        <c:axId val="1478742271"/>
        <c:scaling>
          <c:orientation val="minMax"/>
          <c:min val="22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\ _л_в_._-;\-* #\ ##0\ _л_в_._-;_-* &quot;-&quot;??\ _л_в_._-;_-@_-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691919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FC</a:t>
            </a:r>
            <a:r>
              <a:rPr lang="en-GB" baseline="0"/>
              <a:t> 2019 vs. FY 2018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'High-Low Method'!$B$5</c:f>
              <c:strCache>
                <c:ptCount val="1"/>
                <c:pt idx="0">
                  <c:v>FY 2018 Historical Data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'High-Low Method'!$C$7:$C$18</c:f>
              <c:numCache>
                <c:formatCode>_-* #\ ##0\ _л_в_._-;\-* #\ ##0\ _л_в_._-;_-* "-"??\ _л_в_._-;_-@_-</c:formatCode>
                <c:ptCount val="12"/>
                <c:pt idx="0">
                  <c:v>251462</c:v>
                </c:pt>
                <c:pt idx="1">
                  <c:v>278006</c:v>
                </c:pt>
                <c:pt idx="2">
                  <c:v>269588</c:v>
                </c:pt>
                <c:pt idx="3">
                  <c:v>294653</c:v>
                </c:pt>
                <c:pt idx="4">
                  <c:v>300780</c:v>
                </c:pt>
                <c:pt idx="5">
                  <c:v>268746</c:v>
                </c:pt>
                <c:pt idx="6">
                  <c:v>327958</c:v>
                </c:pt>
                <c:pt idx="7">
                  <c:v>325175</c:v>
                </c:pt>
                <c:pt idx="8">
                  <c:v>299743</c:v>
                </c:pt>
                <c:pt idx="9">
                  <c:v>273547.59999999998</c:v>
                </c:pt>
                <c:pt idx="10">
                  <c:v>252269.2</c:v>
                </c:pt>
                <c:pt idx="11">
                  <c:v>249870.2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169-CA49-A8C2-A2C27F9CCCFD}"/>
            </c:ext>
          </c:extLst>
        </c:ser>
        <c:ser>
          <c:idx val="1"/>
          <c:order val="1"/>
          <c:tx>
            <c:strRef>
              <c:f>'High-Low Method'!$B$36</c:f>
              <c:strCache>
                <c:ptCount val="1"/>
                <c:pt idx="0">
                  <c:v>FY 2019 Forecast Data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'High-Low Method'!$C$38:$C$49</c:f>
              <c:numCache>
                <c:formatCode>_-* #\ ##0\ _л_в_._-;\-* #\ ##0\ _л_в_._-;_-* "-"??\ _л_в_._-;_-@_-</c:formatCode>
                <c:ptCount val="12"/>
                <c:pt idx="0">
                  <c:v>267943.55970149254</c:v>
                </c:pt>
                <c:pt idx="1">
                  <c:v>282064.60447761195</c:v>
                </c:pt>
                <c:pt idx="2">
                  <c:v>296185.64925373136</c:v>
                </c:pt>
                <c:pt idx="3">
                  <c:v>310306.69402985077</c:v>
                </c:pt>
                <c:pt idx="4">
                  <c:v>324427.73880597018</c:v>
                </c:pt>
                <c:pt idx="5">
                  <c:v>345609.30597014923</c:v>
                </c:pt>
                <c:pt idx="6">
                  <c:v>338548.78358208959</c:v>
                </c:pt>
                <c:pt idx="7">
                  <c:v>331488.26119402982</c:v>
                </c:pt>
                <c:pt idx="8">
                  <c:v>317367.21641791041</c:v>
                </c:pt>
                <c:pt idx="9">
                  <c:v>296185.64925373136</c:v>
                </c:pt>
                <c:pt idx="10">
                  <c:v>275004.08208955225</c:v>
                </c:pt>
                <c:pt idx="11">
                  <c:v>260883.03731343284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169-CA49-A8C2-A2C27F9CCC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77273519"/>
        <c:axId val="1439717183"/>
      </c:lineChart>
      <c:catAx>
        <c:axId val="1477273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9717183"/>
        <c:crosses val="autoZero"/>
        <c:auto val="1"/>
        <c:lblAlgn val="ctr"/>
        <c:lblOffset val="100"/>
        <c:noMultiLvlLbl val="0"/>
      </c:catAx>
      <c:valAx>
        <c:axId val="14397171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\ _л_в_._-;\-* #\ ##0\ _л_в_._-;_-* &quot;-&quot;??\ _л_в_.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72735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1.png"/><Relationship Id="rId1" Type="http://schemas.openxmlformats.org/officeDocument/2006/relationships/hyperlink" Target="https://magnimetrics.com" TargetMode="External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257901</xdr:colOff>
      <xdr:row>0</xdr:row>
      <xdr:rowOff>145945</xdr:rowOff>
    </xdr:from>
    <xdr:to>
      <xdr:col>8</xdr:col>
      <xdr:colOff>1084597</xdr:colOff>
      <xdr:row>1</xdr:row>
      <xdr:rowOff>815854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2537" y="145945"/>
          <a:ext cx="852096" cy="866182"/>
        </a:xfrm>
        <a:prstGeom prst="rect">
          <a:avLst/>
        </a:prstGeom>
      </xdr:spPr>
    </xdr:pic>
    <xdr:clientData/>
  </xdr:twoCellAnchor>
  <xdr:twoCellAnchor>
    <xdr:from>
      <xdr:col>6</xdr:col>
      <xdr:colOff>57730</xdr:colOff>
      <xdr:row>5</xdr:row>
      <xdr:rowOff>1</xdr:rowOff>
    </xdr:from>
    <xdr:to>
      <xdr:col>9</xdr:col>
      <xdr:colOff>138548</xdr:colOff>
      <xdr:row>18</xdr:row>
      <xdr:rowOff>34637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6859653-9CBC-474B-96BD-A6B695E798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80820</xdr:colOff>
      <xdr:row>36</xdr:row>
      <xdr:rowOff>0</xdr:rowOff>
    </xdr:from>
    <xdr:to>
      <xdr:col>9</xdr:col>
      <xdr:colOff>150093</xdr:colOff>
      <xdr:row>49</xdr:row>
      <xdr:rowOff>57727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F362B90-4554-874F-97B3-ADA0491D63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gnimetric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8"/>
  <sheetViews>
    <sheetView showGridLines="0" tabSelected="1" topLeftCell="A2" zoomScale="110" zoomScaleNormal="110" workbookViewId="0">
      <selection activeCell="D52" sqref="D52"/>
    </sheetView>
  </sheetViews>
  <sheetFormatPr baseColWidth="10" defaultColWidth="0" defaultRowHeight="15" zeroHeight="1" x14ac:dyDescent="0.2"/>
  <cols>
    <col min="1" max="1" width="3.1640625" customWidth="1"/>
    <col min="2" max="4" width="16.1640625" customWidth="1"/>
    <col min="5" max="5" width="19.6640625" bestFit="1" customWidth="1"/>
    <col min="6" max="6" width="15.33203125" bestFit="1" customWidth="1"/>
    <col min="7" max="9" width="16.1640625" customWidth="1"/>
    <col min="10" max="10" width="2.5" customWidth="1"/>
    <col min="11" max="11" width="0" hidden="1" customWidth="1"/>
  </cols>
  <sheetData>
    <row r="1" spans="1:10" x14ac:dyDescent="0.2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66.75" customHeight="1" x14ac:dyDescent="0.2">
      <c r="A2" s="2"/>
      <c r="B2" s="4" t="s">
        <v>3</v>
      </c>
      <c r="C2" s="4"/>
      <c r="D2" s="4"/>
      <c r="E2" s="4"/>
      <c r="F2" s="4"/>
      <c r="G2" s="4"/>
      <c r="H2" s="4"/>
      <c r="I2" s="4"/>
      <c r="J2" s="2"/>
    </row>
    <row r="3" spans="1:10" ht="18.75" customHeight="1" x14ac:dyDescent="0.2">
      <c r="A3" s="3"/>
      <c r="B3" s="3"/>
      <c r="C3" s="3"/>
      <c r="D3" s="3"/>
      <c r="E3" s="3"/>
      <c r="F3" s="3"/>
      <c r="G3" s="3"/>
      <c r="H3" s="3"/>
      <c r="I3" s="5" t="s">
        <v>0</v>
      </c>
      <c r="J3" s="3"/>
    </row>
    <row r="4" spans="1:10" x14ac:dyDescent="0.2"/>
    <row r="5" spans="1:10" x14ac:dyDescent="0.2">
      <c r="B5" s="8" t="s">
        <v>40</v>
      </c>
    </row>
    <row r="6" spans="1:10" x14ac:dyDescent="0.2">
      <c r="B6" s="11" t="s">
        <v>4</v>
      </c>
      <c r="C6" s="11" t="s">
        <v>17</v>
      </c>
      <c r="D6" s="11" t="s">
        <v>18</v>
      </c>
      <c r="E6" s="11" t="s">
        <v>22</v>
      </c>
      <c r="F6" s="11" t="s">
        <v>19</v>
      </c>
    </row>
    <row r="7" spans="1:10" x14ac:dyDescent="0.2">
      <c r="B7" t="s">
        <v>5</v>
      </c>
      <c r="C7" s="7">
        <v>251462</v>
      </c>
      <c r="D7" s="7">
        <v>21760</v>
      </c>
      <c r="E7" s="7">
        <f>D7</f>
        <v>21760</v>
      </c>
      <c r="F7" s="10">
        <f>C7/D7</f>
        <v>11.556158088235295</v>
      </c>
    </row>
    <row r="8" spans="1:10" x14ac:dyDescent="0.2">
      <c r="B8" t="s">
        <v>6</v>
      </c>
      <c r="C8" s="7">
        <v>278006</v>
      </c>
      <c r="D8" s="7">
        <v>22900</v>
      </c>
      <c r="E8" s="7">
        <f t="shared" ref="E8:E18" si="0">D8</f>
        <v>22900</v>
      </c>
      <c r="F8" s="10">
        <f t="shared" ref="F8:F18" si="1">C8/D8</f>
        <v>12.14</v>
      </c>
    </row>
    <row r="9" spans="1:10" x14ac:dyDescent="0.2">
      <c r="B9" t="s">
        <v>7</v>
      </c>
      <c r="C9" s="7">
        <v>269588</v>
      </c>
      <c r="D9" s="7">
        <v>24200</v>
      </c>
      <c r="E9" s="7">
        <f t="shared" si="0"/>
        <v>24200</v>
      </c>
      <c r="F9" s="10">
        <f t="shared" si="1"/>
        <v>11.14</v>
      </c>
    </row>
    <row r="10" spans="1:10" x14ac:dyDescent="0.2">
      <c r="B10" t="s">
        <v>8</v>
      </c>
      <c r="C10" s="7">
        <v>294653</v>
      </c>
      <c r="D10" s="7">
        <v>26450</v>
      </c>
      <c r="E10" s="7">
        <f t="shared" si="0"/>
        <v>26450</v>
      </c>
      <c r="F10" s="10">
        <f t="shared" si="1"/>
        <v>11.14</v>
      </c>
    </row>
    <row r="11" spans="1:10" x14ac:dyDescent="0.2">
      <c r="B11" t="s">
        <v>9</v>
      </c>
      <c r="C11" s="7">
        <v>300780</v>
      </c>
      <c r="D11" s="7">
        <v>27000</v>
      </c>
      <c r="E11" s="7">
        <f t="shared" si="0"/>
        <v>27000</v>
      </c>
      <c r="F11" s="10">
        <f t="shared" si="1"/>
        <v>11.14</v>
      </c>
    </row>
    <row r="12" spans="1:10" x14ac:dyDescent="0.2">
      <c r="B12" t="s">
        <v>10</v>
      </c>
      <c r="C12" s="7">
        <v>268746</v>
      </c>
      <c r="D12" s="7">
        <v>32500</v>
      </c>
      <c r="E12" s="7"/>
      <c r="F12" s="10">
        <f t="shared" si="1"/>
        <v>8.269107692307692</v>
      </c>
    </row>
    <row r="13" spans="1:10" x14ac:dyDescent="0.2">
      <c r="B13" t="s">
        <v>11</v>
      </c>
      <c r="C13" s="7">
        <v>327958</v>
      </c>
      <c r="D13" s="7">
        <v>31500</v>
      </c>
      <c r="E13" s="7">
        <f t="shared" si="0"/>
        <v>31500</v>
      </c>
      <c r="F13" s="10">
        <f t="shared" si="1"/>
        <v>10.41136507936508</v>
      </c>
    </row>
    <row r="14" spans="1:10" x14ac:dyDescent="0.2">
      <c r="B14" t="s">
        <v>12</v>
      </c>
      <c r="C14" s="7">
        <v>325175</v>
      </c>
      <c r="D14" s="7">
        <v>30150</v>
      </c>
      <c r="E14" s="7">
        <f t="shared" si="0"/>
        <v>30150</v>
      </c>
      <c r="F14" s="10">
        <f t="shared" si="1"/>
        <v>10.785240464344941</v>
      </c>
    </row>
    <row r="15" spans="1:10" x14ac:dyDescent="0.2">
      <c r="B15" t="s">
        <v>13</v>
      </c>
      <c r="C15" s="7">
        <v>299743</v>
      </c>
      <c r="D15" s="7">
        <v>25600</v>
      </c>
      <c r="E15" s="7">
        <f t="shared" si="0"/>
        <v>25600</v>
      </c>
      <c r="F15" s="10">
        <f t="shared" si="1"/>
        <v>11.708710937499999</v>
      </c>
    </row>
    <row r="16" spans="1:10" x14ac:dyDescent="0.2">
      <c r="B16" t="s">
        <v>14</v>
      </c>
      <c r="C16" s="7">
        <v>273547.59999999998</v>
      </c>
      <c r="D16" s="7">
        <v>22340</v>
      </c>
      <c r="E16" s="7">
        <f t="shared" si="0"/>
        <v>22340</v>
      </c>
      <c r="F16" s="10">
        <f t="shared" si="1"/>
        <v>12.244744852282899</v>
      </c>
    </row>
    <row r="17" spans="2:9" x14ac:dyDescent="0.2">
      <c r="B17" t="s">
        <v>15</v>
      </c>
      <c r="C17" s="7">
        <v>252269.2</v>
      </c>
      <c r="D17" s="7">
        <v>20780</v>
      </c>
      <c r="E17" s="7">
        <f t="shared" si="0"/>
        <v>20780</v>
      </c>
      <c r="F17" s="10">
        <f t="shared" si="1"/>
        <v>12.14</v>
      </c>
    </row>
    <row r="18" spans="2:9" x14ac:dyDescent="0.2">
      <c r="B18" t="s">
        <v>16</v>
      </c>
      <c r="C18" s="7">
        <v>249870.2</v>
      </c>
      <c r="D18" s="7">
        <v>22430</v>
      </c>
      <c r="E18" s="7">
        <f t="shared" si="0"/>
        <v>22430</v>
      </c>
      <c r="F18" s="10">
        <f t="shared" si="1"/>
        <v>11.14</v>
      </c>
    </row>
    <row r="19" spans="2:9" x14ac:dyDescent="0.2">
      <c r="C19" s="7"/>
    </row>
    <row r="20" spans="2:9" x14ac:dyDescent="0.2">
      <c r="B20" s="14" t="s">
        <v>24</v>
      </c>
      <c r="C20" s="7"/>
    </row>
    <row r="21" spans="2:9" ht="16" x14ac:dyDescent="0.2">
      <c r="B21" s="8" t="s">
        <v>20</v>
      </c>
      <c r="C21" s="9">
        <f>INDEX(C7:D18,MATCH(D21,D7:D18,0),1)</f>
        <v>252269.2</v>
      </c>
      <c r="D21" s="9">
        <f>MIN(D7:D18)</f>
        <v>20780</v>
      </c>
      <c r="E21" s="13"/>
    </row>
    <row r="22" spans="2:9" ht="16" x14ac:dyDescent="0.2">
      <c r="B22" s="8" t="s">
        <v>21</v>
      </c>
      <c r="C22" s="9">
        <f>INDEX(C7:D18,MATCH(D22,D7:D18,0),1)</f>
        <v>268746</v>
      </c>
      <c r="D22" s="9">
        <f>MAX(D7:D18)</f>
        <v>32500</v>
      </c>
      <c r="E22" s="13"/>
    </row>
    <row r="23" spans="2:9" x14ac:dyDescent="0.2">
      <c r="C23" s="7"/>
    </row>
    <row r="24" spans="2:9" x14ac:dyDescent="0.2">
      <c r="B24" s="14" t="s">
        <v>23</v>
      </c>
      <c r="C24" s="7"/>
    </row>
    <row r="25" spans="2:9" ht="16" x14ac:dyDescent="0.2">
      <c r="B25" s="8" t="s">
        <v>20</v>
      </c>
      <c r="C25" s="9">
        <f>INDEX(C7:E18,MATCH(E25,E7:E18,0),1)</f>
        <v>252269.2</v>
      </c>
      <c r="D25" s="13"/>
      <c r="E25" s="9">
        <f>MIN(E7:E18)</f>
        <v>20780</v>
      </c>
    </row>
    <row r="26" spans="2:9" ht="16" x14ac:dyDescent="0.2">
      <c r="B26" s="8" t="s">
        <v>21</v>
      </c>
      <c r="C26" s="9">
        <f>INDEX(C7:E18,MATCH(E26,E7:E18,0),1)</f>
        <v>327958</v>
      </c>
      <c r="D26" s="13"/>
      <c r="E26" s="9">
        <f>MAX(E7:E18)</f>
        <v>31500</v>
      </c>
    </row>
    <row r="27" spans="2:9" x14ac:dyDescent="0.2"/>
    <row r="28" spans="2:9" x14ac:dyDescent="0.2">
      <c r="B28" s="8" t="s">
        <v>25</v>
      </c>
      <c r="E28" s="8" t="s">
        <v>32</v>
      </c>
      <c r="H28" s="8" t="s">
        <v>35</v>
      </c>
    </row>
    <row r="29" spans="2:9" ht="16" x14ac:dyDescent="0.2">
      <c r="B29" s="15" t="s">
        <v>26</v>
      </c>
      <c r="C29" s="17">
        <f>(C30-C31)/(C32-C33)</f>
        <v>7.0605223880597006</v>
      </c>
      <c r="D29" s="8" t="s">
        <v>31</v>
      </c>
      <c r="E29" s="8" t="s">
        <v>33</v>
      </c>
      <c r="F29" s="19">
        <f>C30-(C32*C29)</f>
        <v>105551.54477611944</v>
      </c>
      <c r="H29" s="20" t="str">
        <f>CONCATENATE("CM = ",TEXT(F29,"# ##0_);(# ##0)")," + ",TEXT(C29,"# ##0,00_);(# ##0,00")," * units")</f>
        <v>CM = 105 552  + 7,06  * units</v>
      </c>
      <c r="I29" s="20"/>
    </row>
    <row r="30" spans="2:9" ht="16" x14ac:dyDescent="0.2">
      <c r="B30" s="16" t="s">
        <v>27</v>
      </c>
      <c r="C30" s="18">
        <f>C26</f>
        <v>327958</v>
      </c>
      <c r="E30" s="8" t="s">
        <v>34</v>
      </c>
      <c r="F30" s="19">
        <f>C31-(C33*C29)</f>
        <v>105551.54477611944</v>
      </c>
      <c r="H30" s="20"/>
      <c r="I30" s="20"/>
    </row>
    <row r="31" spans="2:9" ht="16" x14ac:dyDescent="0.2">
      <c r="B31" s="16" t="s">
        <v>28</v>
      </c>
      <c r="C31" s="18">
        <f>C25</f>
        <v>252269.2</v>
      </c>
    </row>
    <row r="32" spans="2:9" ht="16" x14ac:dyDescent="0.2">
      <c r="B32" s="16" t="s">
        <v>29</v>
      </c>
      <c r="C32" s="18">
        <f>E26</f>
        <v>31500</v>
      </c>
    </row>
    <row r="33" spans="2:6" ht="16" x14ac:dyDescent="0.2">
      <c r="B33" s="16" t="s">
        <v>30</v>
      </c>
      <c r="C33" s="18">
        <f>E25</f>
        <v>20780</v>
      </c>
    </row>
    <row r="34" spans="2:6" x14ac:dyDescent="0.2"/>
    <row r="35" spans="2:6" x14ac:dyDescent="0.2"/>
    <row r="36" spans="2:6" x14ac:dyDescent="0.2">
      <c r="B36" s="8" t="s">
        <v>39</v>
      </c>
    </row>
    <row r="37" spans="2:6" x14ac:dyDescent="0.2">
      <c r="B37" s="11" t="s">
        <v>4</v>
      </c>
      <c r="C37" s="11" t="s">
        <v>17</v>
      </c>
      <c r="D37" s="11" t="s">
        <v>36</v>
      </c>
      <c r="E37" s="11" t="s">
        <v>37</v>
      </c>
      <c r="F37" s="11" t="s">
        <v>38</v>
      </c>
    </row>
    <row r="38" spans="2:6" x14ac:dyDescent="0.2">
      <c r="B38" t="s">
        <v>5</v>
      </c>
      <c r="C38" s="7">
        <f>E38+F38</f>
        <v>267943.55970149254</v>
      </c>
      <c r="D38" s="21">
        <v>23000</v>
      </c>
      <c r="E38" s="7">
        <f>D38*$C$29</f>
        <v>162392.01492537311</v>
      </c>
      <c r="F38" s="12">
        <f>F29</f>
        <v>105551.54477611944</v>
      </c>
    </row>
    <row r="39" spans="2:6" x14ac:dyDescent="0.2">
      <c r="B39" t="s">
        <v>6</v>
      </c>
      <c r="C39" s="7">
        <f t="shared" ref="C39:C49" si="2">E39+F39</f>
        <v>282064.60447761195</v>
      </c>
      <c r="D39" s="21">
        <v>25000</v>
      </c>
      <c r="E39" s="7">
        <f t="shared" ref="E39:E49" si="3">D39*$C$29</f>
        <v>176513.05970149252</v>
      </c>
      <c r="F39" s="12">
        <f>F38</f>
        <v>105551.54477611944</v>
      </c>
    </row>
    <row r="40" spans="2:6" x14ac:dyDescent="0.2">
      <c r="B40" t="s">
        <v>7</v>
      </c>
      <c r="C40" s="7">
        <f t="shared" si="2"/>
        <v>296185.64925373136</v>
      </c>
      <c r="D40" s="21">
        <v>27000</v>
      </c>
      <c r="E40" s="7">
        <f t="shared" si="3"/>
        <v>190634.10447761192</v>
      </c>
      <c r="F40" s="12">
        <f t="shared" ref="F40:F49" si="4">F39</f>
        <v>105551.54477611944</v>
      </c>
    </row>
    <row r="41" spans="2:6" x14ac:dyDescent="0.2">
      <c r="B41" t="s">
        <v>8</v>
      </c>
      <c r="C41" s="7">
        <f t="shared" si="2"/>
        <v>310306.69402985077</v>
      </c>
      <c r="D41" s="21">
        <v>29000</v>
      </c>
      <c r="E41" s="7">
        <f t="shared" si="3"/>
        <v>204755.1492537313</v>
      </c>
      <c r="F41" s="12">
        <f t="shared" si="4"/>
        <v>105551.54477611944</v>
      </c>
    </row>
    <row r="42" spans="2:6" x14ac:dyDescent="0.2">
      <c r="B42" t="s">
        <v>9</v>
      </c>
      <c r="C42" s="7">
        <f t="shared" si="2"/>
        <v>324427.73880597018</v>
      </c>
      <c r="D42" s="21">
        <v>31000</v>
      </c>
      <c r="E42" s="7">
        <f t="shared" si="3"/>
        <v>218876.19402985071</v>
      </c>
      <c r="F42" s="12">
        <f t="shared" si="4"/>
        <v>105551.54477611944</v>
      </c>
    </row>
    <row r="43" spans="2:6" x14ac:dyDescent="0.2">
      <c r="B43" t="s">
        <v>10</v>
      </c>
      <c r="C43" s="7">
        <f t="shared" si="2"/>
        <v>345609.30597014923</v>
      </c>
      <c r="D43" s="21">
        <v>34000</v>
      </c>
      <c r="E43" s="7">
        <f t="shared" si="3"/>
        <v>240057.76119402982</v>
      </c>
      <c r="F43" s="12">
        <f t="shared" si="4"/>
        <v>105551.54477611944</v>
      </c>
    </row>
    <row r="44" spans="2:6" x14ac:dyDescent="0.2">
      <c r="B44" t="s">
        <v>11</v>
      </c>
      <c r="C44" s="7">
        <f t="shared" si="2"/>
        <v>338548.78358208959</v>
      </c>
      <c r="D44" s="21">
        <v>33000</v>
      </c>
      <c r="E44" s="7">
        <f t="shared" si="3"/>
        <v>232997.23880597012</v>
      </c>
      <c r="F44" s="12">
        <f t="shared" si="4"/>
        <v>105551.54477611944</v>
      </c>
    </row>
    <row r="45" spans="2:6" x14ac:dyDescent="0.2">
      <c r="B45" t="s">
        <v>12</v>
      </c>
      <c r="C45" s="7">
        <f t="shared" si="2"/>
        <v>331488.26119402982</v>
      </c>
      <c r="D45" s="21">
        <v>32000</v>
      </c>
      <c r="E45" s="7">
        <f t="shared" si="3"/>
        <v>225936.71641791041</v>
      </c>
      <c r="F45" s="12">
        <f t="shared" si="4"/>
        <v>105551.54477611944</v>
      </c>
    </row>
    <row r="46" spans="2:6" x14ac:dyDescent="0.2">
      <c r="B46" t="s">
        <v>13</v>
      </c>
      <c r="C46" s="7">
        <f t="shared" si="2"/>
        <v>317367.21641791041</v>
      </c>
      <c r="D46" s="21">
        <v>30000</v>
      </c>
      <c r="E46" s="7">
        <f t="shared" si="3"/>
        <v>211815.67164179101</v>
      </c>
      <c r="F46" s="12">
        <f t="shared" si="4"/>
        <v>105551.54477611944</v>
      </c>
    </row>
    <row r="47" spans="2:6" x14ac:dyDescent="0.2">
      <c r="B47" t="s">
        <v>14</v>
      </c>
      <c r="C47" s="7">
        <f t="shared" si="2"/>
        <v>296185.64925373136</v>
      </c>
      <c r="D47" s="21">
        <v>27000</v>
      </c>
      <c r="E47" s="7">
        <f t="shared" si="3"/>
        <v>190634.10447761192</v>
      </c>
      <c r="F47" s="12">
        <f t="shared" si="4"/>
        <v>105551.54477611944</v>
      </c>
    </row>
    <row r="48" spans="2:6" x14ac:dyDescent="0.2">
      <c r="B48" t="s">
        <v>15</v>
      </c>
      <c r="C48" s="7">
        <f t="shared" si="2"/>
        <v>275004.08208955225</v>
      </c>
      <c r="D48" s="21">
        <v>24000</v>
      </c>
      <c r="E48" s="7">
        <f t="shared" si="3"/>
        <v>169452.53731343281</v>
      </c>
      <c r="F48" s="12">
        <f t="shared" si="4"/>
        <v>105551.54477611944</v>
      </c>
    </row>
    <row r="49" spans="2:9" x14ac:dyDescent="0.2">
      <c r="B49" t="s">
        <v>16</v>
      </c>
      <c r="C49" s="7">
        <f t="shared" si="2"/>
        <v>260883.03731343284</v>
      </c>
      <c r="D49" s="21">
        <v>22000</v>
      </c>
      <c r="E49" s="7">
        <f t="shared" si="3"/>
        <v>155331.4925373134</v>
      </c>
      <c r="F49" s="12">
        <f t="shared" si="4"/>
        <v>105551.54477611944</v>
      </c>
    </row>
    <row r="50" spans="2:9" x14ac:dyDescent="0.2"/>
    <row r="51" spans="2:9" x14ac:dyDescent="0.2"/>
    <row r="52" spans="2:9" x14ac:dyDescent="0.2">
      <c r="B52" s="1"/>
      <c r="I52" s="6" t="s">
        <v>2</v>
      </c>
    </row>
    <row r="53" spans="2:9" x14ac:dyDescent="0.2">
      <c r="B53" s="1"/>
      <c r="I53" s="6" t="s">
        <v>1</v>
      </c>
    </row>
    <row r="54" spans="2:9" ht="13.5" customHeight="1" x14ac:dyDescent="0.2">
      <c r="B54" s="1"/>
    </row>
    <row r="55" spans="2:9" ht="15" hidden="1" customHeight="1" x14ac:dyDescent="0.2">
      <c r="B55" s="1"/>
    </row>
    <row r="56" spans="2:9" ht="15" hidden="1" customHeight="1" x14ac:dyDescent="0.2">
      <c r="B56" s="1"/>
    </row>
    <row r="57" spans="2:9" ht="15" hidden="1" customHeight="1" x14ac:dyDescent="0.2">
      <c r="B57" s="1"/>
    </row>
    <row r="58" spans="2:9" ht="15" hidden="1" customHeight="1" x14ac:dyDescent="0.2">
      <c r="B58" s="1"/>
    </row>
    <row r="59" spans="2:9" ht="15" hidden="1" customHeight="1" x14ac:dyDescent="0.2">
      <c r="B59" s="1"/>
    </row>
    <row r="60" spans="2:9" ht="15" hidden="1" customHeight="1" x14ac:dyDescent="0.2">
      <c r="B60" s="1"/>
    </row>
    <row r="61" spans="2:9" ht="15" hidden="1" customHeight="1" x14ac:dyDescent="0.2">
      <c r="B61" s="1"/>
    </row>
    <row r="62" spans="2:9" ht="15" hidden="1" customHeight="1" x14ac:dyDescent="0.2">
      <c r="B62" s="1"/>
    </row>
    <row r="63" spans="2:9" hidden="1" x14ac:dyDescent="0.2"/>
    <row r="64" spans="2:9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</sheetData>
  <mergeCells count="1">
    <mergeCell ref="H29:I30"/>
  </mergeCells>
  <phoneticPr fontId="8" type="noConversion"/>
  <hyperlinks>
    <hyperlink ref="I3" r:id="rId1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9" ma:contentTypeDescription="Create a new document." ma:contentTypeScope="" ma:versionID="d4a2f8d5e5e1ad6f795d3a50c68f86bb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7484d74eb0f40c905d1401d823830f0f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008E85-9187-4E71-9AD2-49A24F07BE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9FACF8-3FB6-4EC5-AF34-479710E2A25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CC03AAE-8D9F-4B46-ADF4-6990C307F2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High-Low Method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Dobromir Dikov</dc:creator>
  <cp:keywords/>
  <dc:description/>
  <cp:lastModifiedBy>Microsoft Office User</cp:lastModifiedBy>
  <cp:revision/>
  <dcterms:created xsi:type="dcterms:W3CDTF">2019-06-04T07:15:42Z</dcterms:created>
  <dcterms:modified xsi:type="dcterms:W3CDTF">2019-09-06T13:18:02Z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