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bromir.dikov\0. Personal\"/>
    </mc:Choice>
  </mc:AlternateContent>
  <bookViews>
    <workbookView xWindow="0" yWindow="0" windowWidth="28800" windowHeight="12300"/>
  </bookViews>
  <sheets>
    <sheet name="Model" sheetId="1" r:id="rId1"/>
    <sheet name="Confi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V91" i="1" l="1"/>
  <c r="U91" i="1"/>
  <c r="T91" i="1"/>
  <c r="S91" i="1"/>
  <c r="R91" i="1"/>
  <c r="Q91" i="1"/>
  <c r="P91" i="1"/>
  <c r="O91" i="1"/>
  <c r="N91" i="1"/>
  <c r="M91" i="1"/>
  <c r="L91" i="1"/>
  <c r="K91" i="1"/>
  <c r="J91" i="1"/>
  <c r="I91" i="1"/>
  <c r="H91" i="1"/>
  <c r="G91" i="1"/>
  <c r="F91" i="1"/>
  <c r="V90" i="1"/>
  <c r="U90" i="1"/>
  <c r="T90" i="1"/>
  <c r="S90" i="1"/>
  <c r="R90" i="1"/>
  <c r="Q90" i="1"/>
  <c r="P90" i="1"/>
  <c r="O90" i="1"/>
  <c r="N90" i="1"/>
  <c r="M90" i="1"/>
  <c r="L90" i="1"/>
  <c r="K90" i="1"/>
  <c r="J90" i="1"/>
  <c r="I90" i="1"/>
  <c r="H90" i="1"/>
  <c r="G90" i="1"/>
  <c r="F90" i="1"/>
  <c r="V89" i="1"/>
  <c r="U89" i="1"/>
  <c r="T89" i="1"/>
  <c r="S89" i="1"/>
  <c r="R89" i="1"/>
  <c r="Q89" i="1"/>
  <c r="P89" i="1"/>
  <c r="O89" i="1"/>
  <c r="N89" i="1"/>
  <c r="M89" i="1"/>
  <c r="L89" i="1"/>
  <c r="K89" i="1"/>
  <c r="J89" i="1"/>
  <c r="I89" i="1"/>
  <c r="H89" i="1"/>
  <c r="G89" i="1"/>
  <c r="F89" i="1"/>
  <c r="E91" i="1"/>
  <c r="E90" i="1"/>
  <c r="E89" i="1"/>
  <c r="V86" i="1"/>
  <c r="U86" i="1"/>
  <c r="T86" i="1"/>
  <c r="S86" i="1"/>
  <c r="R86" i="1"/>
  <c r="Q86" i="1"/>
  <c r="P86" i="1"/>
  <c r="O86" i="1"/>
  <c r="N86" i="1"/>
  <c r="M86" i="1"/>
  <c r="L86" i="1"/>
  <c r="K86" i="1"/>
  <c r="J86" i="1"/>
  <c r="I86" i="1"/>
  <c r="H86" i="1"/>
  <c r="G86" i="1"/>
  <c r="F86" i="1"/>
  <c r="V85" i="1"/>
  <c r="U85" i="1"/>
  <c r="T85" i="1"/>
  <c r="S85" i="1"/>
  <c r="R85" i="1"/>
  <c r="Q85" i="1"/>
  <c r="P85" i="1"/>
  <c r="O85" i="1"/>
  <c r="N85" i="1"/>
  <c r="M85" i="1"/>
  <c r="L85" i="1"/>
  <c r="K85" i="1"/>
  <c r="J85" i="1"/>
  <c r="I85" i="1"/>
  <c r="H85" i="1"/>
  <c r="G85" i="1"/>
  <c r="F85" i="1"/>
  <c r="V83" i="1"/>
  <c r="V84" i="1" s="1"/>
  <c r="U83" i="1"/>
  <c r="U84" i="1" s="1"/>
  <c r="T83" i="1"/>
  <c r="T84" i="1" s="1"/>
  <c r="S83" i="1"/>
  <c r="S84" i="1" s="1"/>
  <c r="R83" i="1"/>
  <c r="R84" i="1" s="1"/>
  <c r="Q83" i="1"/>
  <c r="Q84" i="1" s="1"/>
  <c r="P83" i="1"/>
  <c r="P84" i="1" s="1"/>
  <c r="O83" i="1"/>
  <c r="O84" i="1" s="1"/>
  <c r="N83" i="1"/>
  <c r="N84" i="1" s="1"/>
  <c r="M83" i="1"/>
  <c r="M84" i="1" s="1"/>
  <c r="L83" i="1"/>
  <c r="L84" i="1" s="1"/>
  <c r="K83" i="1"/>
  <c r="K84" i="1" s="1"/>
  <c r="J83" i="1"/>
  <c r="J84" i="1" s="1"/>
  <c r="I83" i="1"/>
  <c r="I84" i="1" s="1"/>
  <c r="H83" i="1"/>
  <c r="H84" i="1" s="1"/>
  <c r="G83" i="1"/>
  <c r="G84" i="1" s="1"/>
  <c r="F83" i="1"/>
  <c r="F84" i="1" s="1"/>
  <c r="E86" i="1"/>
  <c r="E85" i="1"/>
  <c r="E83" i="1"/>
  <c r="E84" i="1" s="1"/>
  <c r="E80" i="1"/>
  <c r="E77" i="1"/>
  <c r="V70" i="1"/>
  <c r="U70" i="1"/>
  <c r="T70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V69" i="1"/>
  <c r="U69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E66" i="1"/>
  <c r="E64" i="1"/>
  <c r="E61" i="1"/>
  <c r="E59" i="1"/>
  <c r="F14" i="1"/>
  <c r="F19" i="1"/>
  <c r="F80" i="1" s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F65" i="1" s="1"/>
  <c r="E8" i="1"/>
  <c r="E47" i="1"/>
  <c r="F47" i="1" s="1"/>
  <c r="G47" i="1" s="1"/>
  <c r="H47" i="1" s="1"/>
  <c r="I47" i="1" s="1"/>
  <c r="J47" i="1" s="1"/>
  <c r="K47" i="1" s="1"/>
  <c r="L47" i="1" s="1"/>
  <c r="M47" i="1" s="1"/>
  <c r="N47" i="1" s="1"/>
  <c r="O47" i="1" s="1"/>
  <c r="P47" i="1" s="1"/>
  <c r="Q47" i="1" s="1"/>
  <c r="R47" i="1" s="1"/>
  <c r="S47" i="1" s="1"/>
  <c r="T47" i="1" s="1"/>
  <c r="U47" i="1" s="1"/>
  <c r="V47" i="1" s="1"/>
  <c r="V48" i="1" s="1"/>
  <c r="G60" i="1" l="1"/>
  <c r="G19" i="1"/>
  <c r="G80" i="1" s="1"/>
  <c r="F60" i="1"/>
  <c r="G66" i="1"/>
  <c r="F66" i="1"/>
  <c r="G65" i="1"/>
  <c r="G14" i="1"/>
  <c r="H14" i="1" s="1"/>
  <c r="F59" i="1"/>
  <c r="F77" i="1"/>
  <c r="F93" i="1" s="1"/>
  <c r="F53" i="1" s="1"/>
  <c r="F61" i="1"/>
  <c r="F64" i="1"/>
  <c r="E93" i="1"/>
  <c r="E53" i="1" s="1"/>
  <c r="E72" i="1"/>
  <c r="E52" i="1" s="1"/>
  <c r="S48" i="1"/>
  <c r="O48" i="1"/>
  <c r="K48" i="1"/>
  <c r="G48" i="1"/>
  <c r="T48" i="1"/>
  <c r="L48" i="1"/>
  <c r="R48" i="1"/>
  <c r="N48" i="1"/>
  <c r="J48" i="1"/>
  <c r="F48" i="1"/>
  <c r="P48" i="1"/>
  <c r="H48" i="1"/>
  <c r="U48" i="1"/>
  <c r="Q48" i="1"/>
  <c r="M48" i="1"/>
  <c r="I48" i="1"/>
  <c r="E48" i="1"/>
  <c r="H19" i="1" l="1"/>
  <c r="I65" i="1" s="1"/>
  <c r="G64" i="1"/>
  <c r="H65" i="1"/>
  <c r="F72" i="1"/>
  <c r="F52" i="1" s="1"/>
  <c r="E54" i="1"/>
  <c r="F51" i="1" s="1"/>
  <c r="H77" i="1"/>
  <c r="H61" i="1"/>
  <c r="H59" i="1"/>
  <c r="G77" i="1"/>
  <c r="G93" i="1" s="1"/>
  <c r="G53" i="1" s="1"/>
  <c r="G61" i="1"/>
  <c r="G59" i="1"/>
  <c r="H66" i="1"/>
  <c r="H64" i="1"/>
  <c r="H80" i="1"/>
  <c r="H60" i="1"/>
  <c r="I60" i="1"/>
  <c r="I14" i="1"/>
  <c r="I19" i="1"/>
  <c r="G72" i="1" l="1"/>
  <c r="G52" i="1" s="1"/>
  <c r="F54" i="1"/>
  <c r="G51" i="1" s="1"/>
  <c r="I66" i="1"/>
  <c r="I64" i="1"/>
  <c r="I80" i="1"/>
  <c r="J65" i="1"/>
  <c r="I77" i="1"/>
  <c r="I61" i="1"/>
  <c r="I59" i="1"/>
  <c r="J60" i="1"/>
  <c r="H93" i="1"/>
  <c r="H53" i="1" s="1"/>
  <c r="J14" i="1"/>
  <c r="J19" i="1"/>
  <c r="H72" i="1"/>
  <c r="H52" i="1" s="1"/>
  <c r="G54" i="1" l="1"/>
  <c r="H51" i="1" s="1"/>
  <c r="H54" i="1" s="1"/>
  <c r="I51" i="1" s="1"/>
  <c r="J80" i="1"/>
  <c r="K65" i="1"/>
  <c r="J66" i="1"/>
  <c r="J64" i="1"/>
  <c r="J77" i="1"/>
  <c r="J61" i="1"/>
  <c r="J59" i="1"/>
  <c r="K60" i="1"/>
  <c r="K14" i="1"/>
  <c r="I93" i="1"/>
  <c r="I53" i="1" s="1"/>
  <c r="I72" i="1"/>
  <c r="I52" i="1" s="1"/>
  <c r="K19" i="1"/>
  <c r="K77" i="1" l="1"/>
  <c r="K61" i="1"/>
  <c r="K59" i="1"/>
  <c r="L60" i="1"/>
  <c r="K80" i="1"/>
  <c r="K93" i="1" s="1"/>
  <c r="K53" i="1" s="1"/>
  <c r="K66" i="1"/>
  <c r="K64" i="1"/>
  <c r="L65" i="1"/>
  <c r="J93" i="1"/>
  <c r="J53" i="1" s="1"/>
  <c r="I54" i="1"/>
  <c r="J51" i="1" s="1"/>
  <c r="L14" i="1"/>
  <c r="J72" i="1"/>
  <c r="J52" i="1" s="1"/>
  <c r="L19" i="1"/>
  <c r="L77" i="1" l="1"/>
  <c r="L61" i="1"/>
  <c r="L59" i="1"/>
  <c r="M60" i="1"/>
  <c r="L66" i="1"/>
  <c r="L64" i="1"/>
  <c r="L80" i="1"/>
  <c r="M65" i="1"/>
  <c r="J54" i="1"/>
  <c r="K51" i="1" s="1"/>
  <c r="M14" i="1"/>
  <c r="M19" i="1"/>
  <c r="K72" i="1"/>
  <c r="K52" i="1" s="1"/>
  <c r="L93" i="1" l="1"/>
  <c r="L53" i="1" s="1"/>
  <c r="M66" i="1"/>
  <c r="M64" i="1"/>
  <c r="M80" i="1"/>
  <c r="N65" i="1"/>
  <c r="M77" i="1"/>
  <c r="M61" i="1"/>
  <c r="M59" i="1"/>
  <c r="N60" i="1"/>
  <c r="K54" i="1"/>
  <c r="L51" i="1" s="1"/>
  <c r="L72" i="1"/>
  <c r="L52" i="1" s="1"/>
  <c r="N14" i="1"/>
  <c r="N19" i="1"/>
  <c r="M93" i="1" l="1"/>
  <c r="M53" i="1" s="1"/>
  <c r="N80" i="1"/>
  <c r="O65" i="1"/>
  <c r="N66" i="1"/>
  <c r="N64" i="1"/>
  <c r="N77" i="1"/>
  <c r="N93" i="1" s="1"/>
  <c r="N53" i="1" s="1"/>
  <c r="N61" i="1"/>
  <c r="N59" i="1"/>
  <c r="O60" i="1"/>
  <c r="L54" i="1"/>
  <c r="M51" i="1" s="1"/>
  <c r="M72" i="1"/>
  <c r="M52" i="1" s="1"/>
  <c r="O14" i="1"/>
  <c r="O19" i="1"/>
  <c r="O80" i="1" l="1"/>
  <c r="O66" i="1"/>
  <c r="O64" i="1"/>
  <c r="P65" i="1"/>
  <c r="O77" i="1"/>
  <c r="O61" i="1"/>
  <c r="O59" i="1"/>
  <c r="P60" i="1"/>
  <c r="M54" i="1"/>
  <c r="N51" i="1" s="1"/>
  <c r="P14" i="1"/>
  <c r="N72" i="1"/>
  <c r="N52" i="1" s="1"/>
  <c r="P19" i="1"/>
  <c r="P77" i="1" l="1"/>
  <c r="P61" i="1"/>
  <c r="P59" i="1"/>
  <c r="Q60" i="1"/>
  <c r="P66" i="1"/>
  <c r="P64" i="1"/>
  <c r="P80" i="1"/>
  <c r="Q65" i="1"/>
  <c r="N54" i="1"/>
  <c r="O51" i="1" s="1"/>
  <c r="O93" i="1"/>
  <c r="O53" i="1" s="1"/>
  <c r="Q14" i="1"/>
  <c r="Q19" i="1"/>
  <c r="O72" i="1"/>
  <c r="O52" i="1" s="1"/>
  <c r="Q66" i="1" l="1"/>
  <c r="Q64" i="1"/>
  <c r="Q80" i="1"/>
  <c r="R65" i="1"/>
  <c r="Q77" i="1"/>
  <c r="Q61" i="1"/>
  <c r="Q59" i="1"/>
  <c r="R60" i="1"/>
  <c r="O54" i="1"/>
  <c r="P51" i="1" s="1"/>
  <c r="P93" i="1"/>
  <c r="P53" i="1" s="1"/>
  <c r="R14" i="1"/>
  <c r="R19" i="1"/>
  <c r="P72" i="1"/>
  <c r="P52" i="1" s="1"/>
  <c r="R80" i="1" l="1"/>
  <c r="S65" i="1"/>
  <c r="R66" i="1"/>
  <c r="R64" i="1"/>
  <c r="R77" i="1"/>
  <c r="R61" i="1"/>
  <c r="R59" i="1"/>
  <c r="S60" i="1"/>
  <c r="P54" i="1"/>
  <c r="Q51" i="1" s="1"/>
  <c r="Q93" i="1"/>
  <c r="Q53" i="1" s="1"/>
  <c r="S14" i="1"/>
  <c r="Q72" i="1"/>
  <c r="Q52" i="1" s="1"/>
  <c r="S19" i="1"/>
  <c r="S77" i="1" l="1"/>
  <c r="S61" i="1"/>
  <c r="S59" i="1"/>
  <c r="T60" i="1"/>
  <c r="S80" i="1"/>
  <c r="S66" i="1"/>
  <c r="S64" i="1"/>
  <c r="T65" i="1"/>
  <c r="Q54" i="1"/>
  <c r="R51" i="1" s="1"/>
  <c r="T14" i="1"/>
  <c r="R93" i="1"/>
  <c r="R53" i="1" s="1"/>
  <c r="T19" i="1"/>
  <c r="R72" i="1"/>
  <c r="R52" i="1" s="1"/>
  <c r="S93" i="1" l="1"/>
  <c r="S53" i="1" s="1"/>
  <c r="T77" i="1"/>
  <c r="T61" i="1"/>
  <c r="T59" i="1"/>
  <c r="U60" i="1"/>
  <c r="T66" i="1"/>
  <c r="T64" i="1"/>
  <c r="T80" i="1"/>
  <c r="U65" i="1"/>
  <c r="R54" i="1"/>
  <c r="S51" i="1" s="1"/>
  <c r="S72" i="1"/>
  <c r="S52" i="1" s="1"/>
  <c r="U14" i="1"/>
  <c r="U19" i="1"/>
  <c r="U66" i="1" l="1"/>
  <c r="U64" i="1"/>
  <c r="U80" i="1"/>
  <c r="V65" i="1"/>
  <c r="U77" i="1"/>
  <c r="U61" i="1"/>
  <c r="U59" i="1"/>
  <c r="V60" i="1"/>
  <c r="S54" i="1"/>
  <c r="T51" i="1" s="1"/>
  <c r="T72" i="1"/>
  <c r="T52" i="1" s="1"/>
  <c r="T93" i="1"/>
  <c r="T53" i="1" s="1"/>
  <c r="V14" i="1"/>
  <c r="V19" i="1"/>
  <c r="U93" i="1" l="1"/>
  <c r="U53" i="1" s="1"/>
  <c r="V77" i="1"/>
  <c r="V61" i="1"/>
  <c r="V59" i="1"/>
  <c r="V80" i="1"/>
  <c r="V66" i="1"/>
  <c r="V64" i="1"/>
  <c r="T54" i="1"/>
  <c r="U51" i="1" s="1"/>
  <c r="U72" i="1"/>
  <c r="U52" i="1" s="1"/>
  <c r="V93" i="1" l="1"/>
  <c r="V53" i="1" s="1"/>
  <c r="U54" i="1"/>
  <c r="V51" i="1" s="1"/>
  <c r="V72" i="1"/>
  <c r="V52" i="1" s="1"/>
  <c r="V54" i="1" l="1"/>
</calcChain>
</file>

<file path=xl/sharedStrings.xml><?xml version="1.0" encoding="utf-8"?>
<sst xmlns="http://schemas.openxmlformats.org/spreadsheetml/2006/main" count="107" uniqueCount="74">
  <si>
    <t>Cash Flow Forecast Model</t>
  </si>
  <si>
    <t>Cash Flow Scenario Modifiers</t>
  </si>
  <si>
    <t>Change in COGS</t>
  </si>
  <si>
    <t>Cash Balances</t>
  </si>
  <si>
    <t>Cash at beginning of period</t>
  </si>
  <si>
    <t>Total Cash in-flows</t>
  </si>
  <si>
    <t>Total Cash out-flows</t>
  </si>
  <si>
    <t>Cash at end of period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</si>
  <si>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</si>
  <si>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</si>
  <si>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</si>
  <si>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</si>
  <si>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</si>
  <si>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</si>
  <si>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</si>
  <si>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</si>
  <si>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</si>
  <si>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</si>
  <si>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</si>
  <si>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</si>
  <si>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No</t>
  </si>
  <si>
    <t>Month</t>
  </si>
  <si>
    <t>EUR'000</t>
  </si>
  <si>
    <t>Change</t>
  </si>
  <si>
    <t>Cash Inflows</t>
  </si>
  <si>
    <t>Sales Revenue</t>
  </si>
  <si>
    <t>Product Type A</t>
  </si>
  <si>
    <t>Cash Sales %</t>
  </si>
  <si>
    <t>Credit Sales %</t>
  </si>
  <si>
    <t>Cash Sales</t>
  </si>
  <si>
    <t>Returns %</t>
  </si>
  <si>
    <t>Volume</t>
  </si>
  <si>
    <t>Price</t>
  </si>
  <si>
    <t>Product A</t>
  </si>
  <si>
    <t>Returns</t>
  </si>
  <si>
    <t>Product B</t>
  </si>
  <si>
    <t>Product Type B</t>
  </si>
  <si>
    <t>Cash Outflows</t>
  </si>
  <si>
    <t>Cost of Goods Sold</t>
  </si>
  <si>
    <t>COGS</t>
  </si>
  <si>
    <t>COGS %</t>
  </si>
  <si>
    <t>Admin &amp; Operating costs</t>
  </si>
  <si>
    <t>Salaries</t>
  </si>
  <si>
    <t>Payroll taxes</t>
  </si>
  <si>
    <t>Marketing costs</t>
  </si>
  <si>
    <t>Transportation costs</t>
  </si>
  <si>
    <t>Head count</t>
  </si>
  <si>
    <t>Employeer payroll taxes %</t>
  </si>
  <si>
    <t>Average Gross Salary</t>
  </si>
  <si>
    <t>Transport per item</t>
  </si>
  <si>
    <t>Other cash outflows</t>
  </si>
  <si>
    <t>Hardware</t>
  </si>
  <si>
    <t>Software</t>
  </si>
  <si>
    <t>Furniture</t>
  </si>
  <si>
    <t>Other purchases</t>
  </si>
  <si>
    <t>Other cash inflows</t>
  </si>
  <si>
    <t>Additional investment</t>
  </si>
  <si>
    <t>Government grant</t>
  </si>
  <si>
    <t>Other inflows</t>
  </si>
  <si>
    <t>Assumptions &amp; Inputs</t>
  </si>
  <si>
    <t>1 month</t>
  </si>
  <si>
    <t>Credit Sales collection delay</t>
  </si>
  <si>
    <t>Total Cash Inflows</t>
  </si>
  <si>
    <t>Total Cash Outflows</t>
  </si>
  <si>
    <t>Government grants</t>
  </si>
  <si>
    <t>Change in Other inflows</t>
  </si>
  <si>
    <t>Change in OPEX</t>
  </si>
  <si>
    <t>Change in Sales</t>
  </si>
  <si>
    <t>Change in Other outflows</t>
  </si>
  <si>
    <t>Model Start Date</t>
  </si>
  <si>
    <t>Credit Sales Collection</t>
  </si>
  <si>
    <t>Magnimetrics takes no responsibility for any losses that may arise from using the information within this file.</t>
  </si>
  <si>
    <t>Cash Flow Forecast Model Template prepared by Magnimetrics.</t>
  </si>
  <si>
    <t>Sales &amp; COGS Forecast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</si>
</sst>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yyyymm"/>
    <numFmt numFmtId="165" formatCode="_-* #,##0_-;\-* #,##0_-;_-* &quot;-&quot;??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0"/>
      <color theme="0" tint="-0.499984740745262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i/>
      <sz val="11"/>
      <color theme="8" tint="-0.249977111117893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2" borderId="4" applyNumberFormat="0" applyAlignment="0" applyProtection="0"/>
    <xf numFmtId="0" fontId="6" fillId="3" borderId="4" applyNumberFormat="0" applyAlignment="0" applyProtection="0"/>
  </cellStyleXfs>
  <cellXfs count="25">
    <xf numFmtId="0" fontId="0" fillId="0" borderId="0" xfId="0"/>
    <xf numFmtId="0" fontId="5" fillId="2" borderId="4" xfId="6"/>
    <xf numFmtId="0" fontId="4" fillId="0" borderId="3" xfId="5"/>
    <xf numFmtId="0" fontId="3" fillId="0" borderId="2" xfId="4"/>
    <xf numFmtId="0" fontId="7" fillId="0" borderId="0" xfId="0" applyFont="1"/>
    <xf numFmtId="14" fontId="5" fillId="2" borderId="4" xfId="6" applyNumberFormat="1"/>
    <xf numFmtId="14" fontId="0" fillId="0" borderId="0" xfId="0" applyNumberFormat="1"/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9" fontId="0" fillId="0" borderId="0" xfId="0" applyNumberFormat="1"/>
    <xf numFmtId="9" fontId="5" fillId="2" borderId="4" xfId="2" applyFont="1" applyFill="1" applyBorder="1"/>
    <xf numFmtId="165" fontId="5" fillId="2" borderId="4" xfId="1" applyNumberFormat="1" applyFont="1" applyFill="1" applyBorder="1"/>
    <xf numFmtId="165" fontId="0" fillId="0" borderId="0" xfId="1" applyNumberFormat="1" applyFont="1"/>
    <xf numFmtId="165" fontId="7" fillId="0" borderId="0" xfId="1" applyNumberFormat="1" applyFont="1"/>
    <xf numFmtId="165" fontId="7" fillId="0" borderId="6" xfId="1" applyNumberFormat="1" applyFont="1" applyBorder="1"/>
    <xf numFmtId="0" fontId="10" fillId="0" borderId="0" xfId="0" applyFont="1"/>
    <xf numFmtId="0" fontId="9" fillId="0" borderId="5" xfId="0" applyFont="1" applyBorder="1"/>
    <xf numFmtId="9" fontId="5" fillId="2" borderId="4" xfId="6" applyNumberFormat="1"/>
    <xf numFmtId="9" fontId="6" fillId="3" borderId="4" xfId="7" applyNumberFormat="1"/>
    <xf numFmtId="165" fontId="7" fillId="0" borderId="7" xfId="1" applyNumberFormat="1" applyFont="1" applyBorder="1"/>
    <xf numFmtId="0" fontId="0" fillId="4" borderId="0" xfId="0" applyFill="1"/>
    <xf numFmtId="0" fontId="2" fillId="4" borderId="1" xfId="3" applyFill="1"/>
    <xf numFmtId="0" fontId="11" fillId="4" borderId="0" xfId="0" applyFont="1" applyFill="1" applyAlignment="1">
      <alignment horizontal="right"/>
    </xf>
    <xf numFmtId="0" fontId="11" fillId="4" borderId="0" xfId="0" applyFont="1" applyFill="1" applyAlignment="1">
      <alignment horizontal="right" vertical="top"/>
    </xf>
  </cellXfs>
  <cellStyles count="8">
    <cellStyle name="Calculation" xfId="7" builtinId="22"/>
    <cellStyle name="Comma" xfId="1" builtinId="3"/>
    <cellStyle name="Heading 1" xfId="3" builtinId="16"/>
    <cellStyle name="Heading 2" xfId="4" builtinId="17"/>
    <cellStyle name="Heading 3" xfId="5" builtinId="18"/>
    <cellStyle name="Input" xfId="6" builtinId="20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agnimetrics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139699</xdr:colOff>
      <xdr:row>0</xdr:row>
      <xdr:rowOff>22225</xdr:rowOff>
    </xdr:from>
    <xdr:to>
      <xdr:col>21</xdr:col>
      <xdr:colOff>629845</xdr:colOff>
      <xdr:row>3</xdr:row>
      <xdr:rowOff>3082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36799" y="22225"/>
          <a:ext cx="518721" cy="5174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3"/>
  <sheetViews>
    <sheetView showGridLines="0" tabSelected="1" workbookViewId="0">
      <pane xSplit="4" ySplit="3" topLeftCell="E4" activePane="bottomRight" state="frozen"/>
      <selection pane="topRight" activeCell="E1" sqref="E1"/>
      <selection pane="bottomLeft" activeCell="A3" sqref="A3"/>
      <selection pane="bottomRight" activeCell="M41" sqref="M41"/>
    </sheetView>
  </sheetViews>
  <sheetFormatPr defaultColWidth="8.85546875" defaultRowHeight="15" outlineLevelRow="1" x14ac:dyDescent="0.25"/>
  <cols>
    <col min="1" max="3" width="2.85546875" customWidth="1"/>
    <col min="4" max="4" width="25.42578125" customWidth="1"/>
    <col min="5" max="22" width="10.42578125" customWidth="1"/>
    <col min="23" max="25" width="10.140625" bestFit="1" customWidth="1"/>
  </cols>
  <sheetData>
    <row r="1" spans="1:22" ht="7.5" customHeight="1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3" t="s">
        <v>72</v>
      </c>
      <c r="V2" s="21"/>
    </row>
    <row r="3" spans="1:22" ht="20.25" thickBot="1" x14ac:dyDescent="0.35">
      <c r="A3" s="22" t="s">
        <v>0</v>
      </c>
      <c r="B3" s="22"/>
      <c r="C3" s="22"/>
      <c r="D3" s="22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4" t="s">
        <v>71</v>
      </c>
      <c r="V3" s="21"/>
    </row>
    <row r="4" spans="1:22" ht="15.75" thickTop="1" x14ac:dyDescent="0.25"/>
    <row r="5" spans="1:22" ht="18" hidden="1" outlineLevel="1" thickBot="1" x14ac:dyDescent="0.35">
      <c r="B5" s="3" t="s">
        <v>59</v>
      </c>
      <c r="C5" s="3"/>
      <c r="D5" s="3"/>
      <c r="E5" s="17">
        <v>1</v>
      </c>
      <c r="F5" s="17">
        <v>2</v>
      </c>
      <c r="G5" s="17">
        <v>3</v>
      </c>
      <c r="H5" s="17">
        <v>4</v>
      </c>
      <c r="I5" s="17">
        <v>5</v>
      </c>
      <c r="J5" s="17">
        <v>6</v>
      </c>
      <c r="K5" s="17">
        <v>7</v>
      </c>
      <c r="L5" s="17">
        <v>8</v>
      </c>
      <c r="M5" s="17">
        <v>9</v>
      </c>
      <c r="N5" s="17">
        <v>10</v>
      </c>
      <c r="O5" s="17">
        <v>11</v>
      </c>
      <c r="P5" s="17">
        <v>12</v>
      </c>
      <c r="Q5" s="17">
        <v>13</v>
      </c>
      <c r="R5" s="17">
        <v>14</v>
      </c>
      <c r="S5" s="17">
        <v>15</v>
      </c>
      <c r="T5" s="17">
        <v>16</v>
      </c>
      <c r="U5" s="17">
        <v>17</v>
      </c>
      <c r="V5" s="17">
        <v>18</v>
      </c>
    </row>
    <row r="6" spans="1:22" ht="15.75" hidden="1" outlineLevel="1" thickTop="1" x14ac:dyDescent="0.25">
      <c r="D6" s="16" t="s">
        <v>73</v>
      </c>
    </row>
    <row r="7" spans="1:22" hidden="1" outlineLevel="1" x14ac:dyDescent="0.25">
      <c r="D7" t="s">
        <v>27</v>
      </c>
      <c r="E7" s="18">
        <v>0.6</v>
      </c>
      <c r="F7" s="18">
        <v>0.6</v>
      </c>
      <c r="G7" s="18">
        <v>0.6</v>
      </c>
      <c r="H7" s="18">
        <v>0.6</v>
      </c>
      <c r="I7" s="18">
        <v>0.6</v>
      </c>
      <c r="J7" s="18">
        <v>0.6</v>
      </c>
      <c r="K7" s="18">
        <v>0.6</v>
      </c>
      <c r="L7" s="18">
        <v>0.6</v>
      </c>
      <c r="M7" s="18">
        <v>0.6</v>
      </c>
      <c r="N7" s="18">
        <v>0.6</v>
      </c>
      <c r="O7" s="18">
        <v>0.6</v>
      </c>
      <c r="P7" s="18">
        <v>0.6</v>
      </c>
      <c r="Q7" s="18">
        <v>0.6</v>
      </c>
      <c r="R7" s="18">
        <v>0.6</v>
      </c>
      <c r="S7" s="18">
        <v>0.6</v>
      </c>
      <c r="T7" s="18">
        <v>0.6</v>
      </c>
      <c r="U7" s="18">
        <v>0.6</v>
      </c>
      <c r="V7" s="18">
        <v>0.6</v>
      </c>
    </row>
    <row r="8" spans="1:22" hidden="1" outlineLevel="1" x14ac:dyDescent="0.25">
      <c r="D8" t="s">
        <v>28</v>
      </c>
      <c r="E8" s="19">
        <f>1-E7</f>
        <v>0.4</v>
      </c>
      <c r="F8" s="19">
        <f t="shared" ref="F8:V8" si="0">1-F7</f>
        <v>0.4</v>
      </c>
      <c r="G8" s="19">
        <f t="shared" si="0"/>
        <v>0.4</v>
      </c>
      <c r="H8" s="19">
        <f t="shared" si="0"/>
        <v>0.4</v>
      </c>
      <c r="I8" s="19">
        <f t="shared" si="0"/>
        <v>0.4</v>
      </c>
      <c r="J8" s="19">
        <f t="shared" si="0"/>
        <v>0.4</v>
      </c>
      <c r="K8" s="19">
        <f t="shared" si="0"/>
        <v>0.4</v>
      </c>
      <c r="L8" s="19">
        <f t="shared" si="0"/>
        <v>0.4</v>
      </c>
      <c r="M8" s="19">
        <f t="shared" si="0"/>
        <v>0.4</v>
      </c>
      <c r="N8" s="19">
        <f t="shared" si="0"/>
        <v>0.4</v>
      </c>
      <c r="O8" s="19">
        <f t="shared" si="0"/>
        <v>0.4</v>
      </c>
      <c r="P8" s="19">
        <f t="shared" si="0"/>
        <v>0.4</v>
      </c>
      <c r="Q8" s="19">
        <f t="shared" si="0"/>
        <v>0.4</v>
      </c>
      <c r="R8" s="19">
        <f t="shared" si="0"/>
        <v>0.4</v>
      </c>
      <c r="S8" s="19">
        <f t="shared" si="0"/>
        <v>0.4</v>
      </c>
      <c r="T8" s="19">
        <f t="shared" si="0"/>
        <v>0.4</v>
      </c>
      <c r="U8" s="19">
        <f t="shared" si="0"/>
        <v>0.4</v>
      </c>
      <c r="V8" s="19">
        <f t="shared" si="0"/>
        <v>0.4</v>
      </c>
    </row>
    <row r="9" spans="1:22" hidden="1" outlineLevel="1" x14ac:dyDescent="0.25">
      <c r="D9" t="s">
        <v>61</v>
      </c>
      <c r="E9" s="18" t="s">
        <v>60</v>
      </c>
    </row>
    <row r="10" spans="1:22" hidden="1" outlineLevel="1" x14ac:dyDescent="0.25">
      <c r="D10" t="s">
        <v>30</v>
      </c>
      <c r="E10" s="18">
        <v>0.05</v>
      </c>
      <c r="F10" s="18">
        <v>0.05</v>
      </c>
      <c r="G10" s="18">
        <v>0.05</v>
      </c>
      <c r="H10" s="18">
        <v>0.05</v>
      </c>
      <c r="I10" s="18">
        <v>0.05</v>
      </c>
      <c r="J10" s="18">
        <v>0.05</v>
      </c>
      <c r="K10" s="18">
        <v>0.05</v>
      </c>
      <c r="L10" s="18">
        <v>0.05</v>
      </c>
      <c r="M10" s="18">
        <v>0.05</v>
      </c>
      <c r="N10" s="18">
        <v>0.05</v>
      </c>
      <c r="O10" s="18">
        <v>0.05</v>
      </c>
      <c r="P10" s="18">
        <v>0.05</v>
      </c>
      <c r="Q10" s="18">
        <v>0.05</v>
      </c>
      <c r="R10" s="18">
        <v>0.05</v>
      </c>
      <c r="S10" s="18">
        <v>0.05</v>
      </c>
      <c r="T10" s="18">
        <v>0.05</v>
      </c>
      <c r="U10" s="18">
        <v>0.05</v>
      </c>
      <c r="V10" s="18">
        <v>0.05</v>
      </c>
    </row>
    <row r="11" spans="1:22" hidden="1" outlineLevel="1" x14ac:dyDescent="0.25"/>
    <row r="12" spans="1:22" hidden="1" outlineLevel="1" x14ac:dyDescent="0.25">
      <c r="D12" s="4" t="s">
        <v>33</v>
      </c>
    </row>
    <row r="13" spans="1:22" hidden="1" outlineLevel="1" x14ac:dyDescent="0.25">
      <c r="D13" t="s">
        <v>31</v>
      </c>
      <c r="E13" s="1">
        <v>50</v>
      </c>
      <c r="F13" s="1">
        <v>60</v>
      </c>
      <c r="G13" s="1">
        <v>70</v>
      </c>
      <c r="H13" s="1">
        <v>100</v>
      </c>
      <c r="I13" s="1">
        <v>150</v>
      </c>
      <c r="J13" s="1">
        <v>200</v>
      </c>
      <c r="K13" s="1">
        <v>240</v>
      </c>
      <c r="L13" s="1">
        <v>230</v>
      </c>
      <c r="M13" s="1">
        <v>220</v>
      </c>
      <c r="N13" s="1">
        <v>200</v>
      </c>
      <c r="O13" s="1">
        <v>190</v>
      </c>
      <c r="P13" s="1">
        <v>200</v>
      </c>
      <c r="Q13" s="1">
        <v>180</v>
      </c>
      <c r="R13" s="1">
        <v>190</v>
      </c>
      <c r="S13" s="1">
        <v>200</v>
      </c>
      <c r="T13" s="1">
        <v>190</v>
      </c>
      <c r="U13" s="1">
        <v>200</v>
      </c>
      <c r="V13" s="1">
        <v>195</v>
      </c>
    </row>
    <row r="14" spans="1:22" hidden="1" outlineLevel="1" x14ac:dyDescent="0.25">
      <c r="D14" t="s">
        <v>32</v>
      </c>
      <c r="E14" s="1">
        <v>155</v>
      </c>
      <c r="F14" s="1">
        <f>E14</f>
        <v>155</v>
      </c>
      <c r="G14" s="1">
        <f t="shared" ref="G14:V14" si="1">F14</f>
        <v>155</v>
      </c>
      <c r="H14" s="1">
        <f t="shared" si="1"/>
        <v>155</v>
      </c>
      <c r="I14" s="1">
        <f t="shared" si="1"/>
        <v>155</v>
      </c>
      <c r="J14" s="1">
        <f t="shared" si="1"/>
        <v>155</v>
      </c>
      <c r="K14" s="1">
        <f t="shared" si="1"/>
        <v>155</v>
      </c>
      <c r="L14" s="1">
        <f t="shared" si="1"/>
        <v>155</v>
      </c>
      <c r="M14" s="1">
        <f t="shared" si="1"/>
        <v>155</v>
      </c>
      <c r="N14" s="1">
        <f t="shared" si="1"/>
        <v>155</v>
      </c>
      <c r="O14" s="1">
        <f t="shared" si="1"/>
        <v>155</v>
      </c>
      <c r="P14" s="1">
        <f t="shared" si="1"/>
        <v>155</v>
      </c>
      <c r="Q14" s="1">
        <f t="shared" si="1"/>
        <v>155</v>
      </c>
      <c r="R14" s="1">
        <f t="shared" si="1"/>
        <v>155</v>
      </c>
      <c r="S14" s="1">
        <f t="shared" si="1"/>
        <v>155</v>
      </c>
      <c r="T14" s="1">
        <f t="shared" si="1"/>
        <v>155</v>
      </c>
      <c r="U14" s="1">
        <f t="shared" si="1"/>
        <v>155</v>
      </c>
      <c r="V14" s="1">
        <f t="shared" si="1"/>
        <v>155</v>
      </c>
    </row>
    <row r="15" spans="1:22" hidden="1" outlineLevel="1" x14ac:dyDescent="0.25">
      <c r="D15" t="s">
        <v>40</v>
      </c>
      <c r="E15" s="18">
        <v>0.8</v>
      </c>
      <c r="F15" s="18">
        <v>0.8</v>
      </c>
      <c r="G15" s="18">
        <v>0.8</v>
      </c>
      <c r="H15" s="18">
        <v>0.8</v>
      </c>
      <c r="I15" s="18">
        <v>0.8</v>
      </c>
      <c r="J15" s="18">
        <v>0.8</v>
      </c>
      <c r="K15" s="18">
        <v>0.8</v>
      </c>
      <c r="L15" s="18">
        <v>0.8</v>
      </c>
      <c r="M15" s="18">
        <v>0.8</v>
      </c>
      <c r="N15" s="18">
        <v>0.8</v>
      </c>
      <c r="O15" s="18">
        <v>0.8</v>
      </c>
      <c r="P15" s="18">
        <v>0.8</v>
      </c>
      <c r="Q15" s="18">
        <v>0.8</v>
      </c>
      <c r="R15" s="18">
        <v>0.8</v>
      </c>
      <c r="S15" s="18">
        <v>0.8</v>
      </c>
      <c r="T15" s="18">
        <v>0.8</v>
      </c>
      <c r="U15" s="18">
        <v>0.8</v>
      </c>
      <c r="V15" s="18">
        <v>0.8</v>
      </c>
    </row>
    <row r="16" spans="1:22" hidden="1" outlineLevel="1" x14ac:dyDescent="0.25"/>
    <row r="17" spans="4:22" hidden="1" outlineLevel="1" x14ac:dyDescent="0.25">
      <c r="D17" s="4" t="s">
        <v>35</v>
      </c>
    </row>
    <row r="18" spans="4:22" hidden="1" outlineLevel="1" x14ac:dyDescent="0.25">
      <c r="D18" t="s">
        <v>31</v>
      </c>
      <c r="E18" s="1">
        <v>30</v>
      </c>
      <c r="F18" s="1">
        <v>40</v>
      </c>
      <c r="G18" s="1">
        <v>50</v>
      </c>
      <c r="H18" s="1">
        <v>40</v>
      </c>
      <c r="I18" s="1">
        <v>45</v>
      </c>
      <c r="J18" s="1">
        <v>55</v>
      </c>
      <c r="K18" s="1">
        <v>50</v>
      </c>
      <c r="L18" s="1">
        <v>60</v>
      </c>
      <c r="M18" s="1">
        <v>50</v>
      </c>
      <c r="N18" s="1">
        <v>45</v>
      </c>
      <c r="O18" s="1">
        <v>50</v>
      </c>
      <c r="P18" s="1">
        <v>60</v>
      </c>
      <c r="Q18" s="1">
        <v>55</v>
      </c>
      <c r="R18" s="1">
        <v>50</v>
      </c>
      <c r="S18" s="1">
        <v>60</v>
      </c>
      <c r="T18" s="1">
        <v>55</v>
      </c>
      <c r="U18" s="1">
        <v>60</v>
      </c>
      <c r="V18" s="1">
        <v>50</v>
      </c>
    </row>
    <row r="19" spans="4:22" hidden="1" outlineLevel="1" x14ac:dyDescent="0.25">
      <c r="D19" t="s">
        <v>32</v>
      </c>
      <c r="E19" s="1">
        <v>260</v>
      </c>
      <c r="F19" s="1">
        <f>E19</f>
        <v>260</v>
      </c>
      <c r="G19" s="1">
        <f t="shared" ref="G19:V19" si="2">F19</f>
        <v>260</v>
      </c>
      <c r="H19" s="1">
        <f t="shared" si="2"/>
        <v>260</v>
      </c>
      <c r="I19" s="1">
        <f t="shared" si="2"/>
        <v>260</v>
      </c>
      <c r="J19" s="1">
        <f t="shared" si="2"/>
        <v>260</v>
      </c>
      <c r="K19" s="1">
        <f t="shared" si="2"/>
        <v>260</v>
      </c>
      <c r="L19" s="1">
        <f t="shared" si="2"/>
        <v>260</v>
      </c>
      <c r="M19" s="1">
        <f t="shared" si="2"/>
        <v>260</v>
      </c>
      <c r="N19" s="1">
        <f t="shared" si="2"/>
        <v>260</v>
      </c>
      <c r="O19" s="1">
        <f t="shared" si="2"/>
        <v>260</v>
      </c>
      <c r="P19" s="1">
        <f t="shared" si="2"/>
        <v>260</v>
      </c>
      <c r="Q19" s="1">
        <f t="shared" si="2"/>
        <v>260</v>
      </c>
      <c r="R19" s="1">
        <f t="shared" si="2"/>
        <v>260</v>
      </c>
      <c r="S19" s="1">
        <f t="shared" si="2"/>
        <v>260</v>
      </c>
      <c r="T19" s="1">
        <f t="shared" si="2"/>
        <v>260</v>
      </c>
      <c r="U19" s="1">
        <f t="shared" si="2"/>
        <v>260</v>
      </c>
      <c r="V19" s="1">
        <f t="shared" si="2"/>
        <v>260</v>
      </c>
    </row>
    <row r="20" spans="4:22" hidden="1" outlineLevel="1" x14ac:dyDescent="0.25">
      <c r="D20" t="s">
        <v>40</v>
      </c>
      <c r="E20" s="18">
        <v>0.75</v>
      </c>
      <c r="F20" s="18">
        <v>0.75</v>
      </c>
      <c r="G20" s="18">
        <v>0.75</v>
      </c>
      <c r="H20" s="18">
        <v>0.75</v>
      </c>
      <c r="I20" s="18">
        <v>0.75</v>
      </c>
      <c r="J20" s="18">
        <v>0.75</v>
      </c>
      <c r="K20" s="18">
        <v>0.75</v>
      </c>
      <c r="L20" s="18">
        <v>0.75</v>
      </c>
      <c r="M20" s="18">
        <v>0.75</v>
      </c>
      <c r="N20" s="18">
        <v>0.75</v>
      </c>
      <c r="O20" s="18">
        <v>0.75</v>
      </c>
      <c r="P20" s="18">
        <v>0.75</v>
      </c>
      <c r="Q20" s="18">
        <v>0.75</v>
      </c>
      <c r="R20" s="18">
        <v>0.75</v>
      </c>
      <c r="S20" s="18">
        <v>0.75</v>
      </c>
      <c r="T20" s="18">
        <v>0.75</v>
      </c>
      <c r="U20" s="18">
        <v>0.75</v>
      </c>
      <c r="V20" s="18">
        <v>0.75</v>
      </c>
    </row>
    <row r="21" spans="4:22" hidden="1" outlineLevel="1" x14ac:dyDescent="0.25"/>
    <row r="22" spans="4:22" hidden="1" outlineLevel="1" x14ac:dyDescent="0.25">
      <c r="D22" s="16" t="s">
        <v>58</v>
      </c>
    </row>
    <row r="23" spans="4:22" hidden="1" outlineLevel="1" x14ac:dyDescent="0.25">
      <c r="D23" t="s">
        <v>56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4:22" hidden="1" outlineLevel="1" x14ac:dyDescent="0.25">
      <c r="D24" t="s">
        <v>57</v>
      </c>
      <c r="E24" s="1"/>
      <c r="F24" s="1"/>
      <c r="G24" s="1"/>
      <c r="H24" s="1">
        <v>10000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4:22" hidden="1" outlineLevel="1" x14ac:dyDescent="0.25"/>
    <row r="26" spans="4:22" hidden="1" outlineLevel="1" x14ac:dyDescent="0.25"/>
    <row r="27" spans="4:22" hidden="1" outlineLevel="1" x14ac:dyDescent="0.25">
      <c r="D27" s="16" t="s">
        <v>41</v>
      </c>
    </row>
    <row r="28" spans="4:22" hidden="1" outlineLevel="1" x14ac:dyDescent="0.25">
      <c r="D28" t="s">
        <v>46</v>
      </c>
      <c r="E28" s="1">
        <v>2</v>
      </c>
      <c r="F28" s="1">
        <v>2</v>
      </c>
      <c r="G28" s="1">
        <v>2</v>
      </c>
      <c r="H28" s="1">
        <v>3</v>
      </c>
      <c r="I28" s="1">
        <v>3</v>
      </c>
      <c r="J28" s="1">
        <v>3</v>
      </c>
      <c r="K28" s="1">
        <v>3</v>
      </c>
      <c r="L28" s="1">
        <v>3</v>
      </c>
      <c r="M28" s="1">
        <v>3</v>
      </c>
      <c r="N28" s="1">
        <v>3</v>
      </c>
      <c r="O28" s="1">
        <v>3</v>
      </c>
      <c r="P28" s="1">
        <v>3</v>
      </c>
      <c r="Q28" s="1">
        <v>3</v>
      </c>
      <c r="R28" s="1">
        <v>3</v>
      </c>
      <c r="S28" s="1">
        <v>3</v>
      </c>
      <c r="T28" s="1">
        <v>3</v>
      </c>
      <c r="U28" s="1">
        <v>3</v>
      </c>
      <c r="V28" s="1">
        <v>3</v>
      </c>
    </row>
    <row r="29" spans="4:22" hidden="1" outlineLevel="1" x14ac:dyDescent="0.25">
      <c r="D29" t="s">
        <v>48</v>
      </c>
      <c r="E29" s="1">
        <v>850</v>
      </c>
      <c r="F29" s="1">
        <v>850</v>
      </c>
      <c r="G29" s="1">
        <v>850</v>
      </c>
      <c r="H29" s="1">
        <v>850</v>
      </c>
      <c r="I29" s="1">
        <v>850</v>
      </c>
      <c r="J29" s="1">
        <v>850</v>
      </c>
      <c r="K29" s="1">
        <v>850</v>
      </c>
      <c r="L29" s="1">
        <v>850</v>
      </c>
      <c r="M29" s="1">
        <v>900</v>
      </c>
      <c r="N29" s="1">
        <v>900</v>
      </c>
      <c r="O29" s="1">
        <v>900</v>
      </c>
      <c r="P29" s="1">
        <v>900</v>
      </c>
      <c r="Q29" s="1">
        <v>900</v>
      </c>
      <c r="R29" s="1">
        <v>900</v>
      </c>
      <c r="S29" s="1">
        <v>900</v>
      </c>
      <c r="T29" s="1">
        <v>900</v>
      </c>
      <c r="U29" s="1">
        <v>900</v>
      </c>
      <c r="V29" s="1">
        <v>900</v>
      </c>
    </row>
    <row r="30" spans="4:22" hidden="1" outlineLevel="1" x14ac:dyDescent="0.25">
      <c r="D30" t="s">
        <v>47</v>
      </c>
      <c r="E30" s="18">
        <v>0.21</v>
      </c>
      <c r="F30" s="18">
        <v>0.21</v>
      </c>
      <c r="G30" s="18">
        <v>0.21</v>
      </c>
      <c r="H30" s="18">
        <v>0.21</v>
      </c>
      <c r="I30" s="18">
        <v>0.21</v>
      </c>
      <c r="J30" s="18">
        <v>0.21</v>
      </c>
      <c r="K30" s="18">
        <v>0.21</v>
      </c>
      <c r="L30" s="18">
        <v>0.21</v>
      </c>
      <c r="M30" s="18">
        <v>0.21</v>
      </c>
      <c r="N30" s="18">
        <v>0.21</v>
      </c>
      <c r="O30" s="18">
        <v>0.21</v>
      </c>
      <c r="P30" s="18">
        <v>0.21</v>
      </c>
      <c r="Q30" s="18">
        <v>0.21</v>
      </c>
      <c r="R30" s="18">
        <v>0.21</v>
      </c>
      <c r="S30" s="18">
        <v>0.21</v>
      </c>
      <c r="T30" s="18">
        <v>0.21</v>
      </c>
      <c r="U30" s="18">
        <v>0.21</v>
      </c>
      <c r="V30" s="18">
        <v>0.21</v>
      </c>
    </row>
    <row r="31" spans="4:22" hidden="1" outlineLevel="1" x14ac:dyDescent="0.25">
      <c r="D31" t="s">
        <v>44</v>
      </c>
      <c r="E31" s="1">
        <v>1500</v>
      </c>
      <c r="F31" s="1">
        <v>1500</v>
      </c>
      <c r="G31" s="1">
        <v>1500</v>
      </c>
      <c r="H31" s="1">
        <v>1500</v>
      </c>
      <c r="I31" s="1">
        <v>1500</v>
      </c>
      <c r="J31" s="1">
        <v>1500</v>
      </c>
      <c r="K31" s="1">
        <v>1500</v>
      </c>
      <c r="L31" s="1">
        <v>1500</v>
      </c>
      <c r="M31" s="1">
        <v>1500</v>
      </c>
      <c r="N31" s="1">
        <v>1500</v>
      </c>
      <c r="O31" s="1">
        <v>1500</v>
      </c>
      <c r="P31" s="1">
        <v>1500</v>
      </c>
      <c r="Q31" s="1">
        <v>1500</v>
      </c>
      <c r="R31" s="1">
        <v>1500</v>
      </c>
      <c r="S31" s="1">
        <v>1500</v>
      </c>
      <c r="T31" s="1">
        <v>1500</v>
      </c>
      <c r="U31" s="1">
        <v>1500</v>
      </c>
      <c r="V31" s="1">
        <v>1500</v>
      </c>
    </row>
    <row r="32" spans="4:22" hidden="1" outlineLevel="1" x14ac:dyDescent="0.25">
      <c r="D32" t="s">
        <v>49</v>
      </c>
      <c r="E32" s="1">
        <v>5</v>
      </c>
      <c r="F32" s="1">
        <v>5</v>
      </c>
      <c r="G32" s="1">
        <v>5</v>
      </c>
      <c r="H32" s="1">
        <v>5</v>
      </c>
      <c r="I32" s="1">
        <v>5</v>
      </c>
      <c r="J32" s="1">
        <v>5</v>
      </c>
      <c r="K32" s="1">
        <v>5</v>
      </c>
      <c r="L32" s="1">
        <v>5</v>
      </c>
      <c r="M32" s="1">
        <v>5</v>
      </c>
      <c r="N32" s="1">
        <v>5</v>
      </c>
      <c r="O32" s="1">
        <v>5</v>
      </c>
      <c r="P32" s="1">
        <v>5</v>
      </c>
      <c r="Q32" s="1">
        <v>5</v>
      </c>
      <c r="R32" s="1">
        <v>5</v>
      </c>
      <c r="S32" s="1">
        <v>5</v>
      </c>
      <c r="T32" s="1">
        <v>5</v>
      </c>
      <c r="U32" s="1">
        <v>5</v>
      </c>
      <c r="V32" s="1">
        <v>5</v>
      </c>
    </row>
    <row r="33" spans="2:25" hidden="1" outlineLevel="1" x14ac:dyDescent="0.25"/>
    <row r="34" spans="2:25" hidden="1" outlineLevel="1" x14ac:dyDescent="0.25">
      <c r="D34" s="16" t="s">
        <v>54</v>
      </c>
    </row>
    <row r="35" spans="2:25" hidden="1" outlineLevel="1" x14ac:dyDescent="0.25">
      <c r="D35" t="s">
        <v>53</v>
      </c>
      <c r="E35" s="1">
        <v>-1500</v>
      </c>
      <c r="F35" s="1"/>
      <c r="G35" s="1"/>
      <c r="H35" s="1">
        <v>-800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2:25" hidden="1" outlineLevel="1" x14ac:dyDescent="0.25">
      <c r="D36" t="s">
        <v>51</v>
      </c>
      <c r="E36" s="1">
        <v>-4000</v>
      </c>
      <c r="F36" s="1"/>
      <c r="G36" s="1"/>
      <c r="H36" s="1">
        <v>-2500</v>
      </c>
      <c r="I36" s="1"/>
      <c r="J36" s="1"/>
      <c r="K36" s="1"/>
      <c r="L36" s="1"/>
      <c r="M36" s="1"/>
      <c r="N36" s="1"/>
      <c r="O36" s="1"/>
      <c r="P36" s="1">
        <v>-4000</v>
      </c>
      <c r="Q36" s="1"/>
      <c r="R36" s="1"/>
      <c r="S36" s="1"/>
      <c r="T36" s="1"/>
      <c r="U36" s="1"/>
      <c r="V36" s="1"/>
    </row>
    <row r="37" spans="2:25" hidden="1" outlineLevel="1" x14ac:dyDescent="0.25">
      <c r="D37" t="s">
        <v>52</v>
      </c>
      <c r="E37" s="1">
        <v>-2000</v>
      </c>
      <c r="F37" s="1"/>
      <c r="G37" s="1"/>
      <c r="H37" s="1">
        <v>-1200</v>
      </c>
      <c r="I37" s="1"/>
      <c r="J37" s="1"/>
      <c r="K37" s="1"/>
      <c r="L37" s="1"/>
      <c r="M37" s="1"/>
      <c r="N37" s="1"/>
      <c r="O37" s="1"/>
      <c r="P37" s="1"/>
      <c r="Q37" s="1">
        <v>-2000</v>
      </c>
      <c r="R37" s="1"/>
      <c r="S37" s="1"/>
      <c r="T37" s="1"/>
      <c r="U37" s="1"/>
      <c r="V37" s="1"/>
    </row>
    <row r="38" spans="2:25" hidden="1" outlineLevel="1" x14ac:dyDescent="0.25"/>
    <row r="39" spans="2:25" ht="18" collapsed="1" thickBot="1" x14ac:dyDescent="0.35">
      <c r="B39" s="3" t="s">
        <v>1</v>
      </c>
      <c r="C39" s="3"/>
      <c r="D39" s="3"/>
    </row>
    <row r="40" spans="2:25" ht="15.75" thickTop="1" x14ac:dyDescent="0.25">
      <c r="D40" t="s">
        <v>67</v>
      </c>
      <c r="E40" s="11">
        <v>0</v>
      </c>
    </row>
    <row r="41" spans="2:25" x14ac:dyDescent="0.25">
      <c r="D41" t="s">
        <v>65</v>
      </c>
      <c r="E41" s="11">
        <v>0</v>
      </c>
    </row>
    <row r="42" spans="2:25" x14ac:dyDescent="0.25">
      <c r="D42" t="s">
        <v>2</v>
      </c>
      <c r="E42" s="11">
        <v>0</v>
      </c>
    </row>
    <row r="43" spans="2:25" x14ac:dyDescent="0.25">
      <c r="D43" t="s">
        <v>66</v>
      </c>
      <c r="E43" s="11">
        <v>0</v>
      </c>
    </row>
    <row r="44" spans="2:25" x14ac:dyDescent="0.25">
      <c r="D44" t="s">
        <v>68</v>
      </c>
      <c r="E44" s="11">
        <v>0</v>
      </c>
    </row>
    <row r="45" spans="2:25" x14ac:dyDescent="0.25">
      <c r="D45" t="s">
        <v>69</v>
      </c>
      <c r="E45" s="5">
        <v>43831</v>
      </c>
    </row>
    <row r="46" spans="2:25" outlineLevel="1" x14ac:dyDescent="0.25"/>
    <row r="47" spans="2:25" x14ac:dyDescent="0.25">
      <c r="E47" s="7">
        <f>E45</f>
        <v>43831</v>
      </c>
      <c r="F47" s="7">
        <f>DATE(YEAR(E47),MONTH(E47)+1,DAY(E47))</f>
        <v>43862</v>
      </c>
      <c r="G47" s="7">
        <f t="shared" ref="G47:V47" si="3">DATE(YEAR(F47),MONTH(F47)+1,DAY(F47))</f>
        <v>43891</v>
      </c>
      <c r="H47" s="7">
        <f t="shared" si="3"/>
        <v>43922</v>
      </c>
      <c r="I47" s="7">
        <f t="shared" si="3"/>
        <v>43952</v>
      </c>
      <c r="J47" s="7">
        <f t="shared" si="3"/>
        <v>43983</v>
      </c>
      <c r="K47" s="7">
        <f t="shared" si="3"/>
        <v>44013</v>
      </c>
      <c r="L47" s="7">
        <f t="shared" si="3"/>
        <v>44044</v>
      </c>
      <c r="M47" s="7">
        <f t="shared" si="3"/>
        <v>44075</v>
      </c>
      <c r="N47" s="7">
        <f t="shared" si="3"/>
        <v>44105</v>
      </c>
      <c r="O47" s="7">
        <f t="shared" si="3"/>
        <v>44136</v>
      </c>
      <c r="P47" s="7">
        <f t="shared" si="3"/>
        <v>44166</v>
      </c>
      <c r="Q47" s="7">
        <f t="shared" si="3"/>
        <v>44197</v>
      </c>
      <c r="R47" s="7">
        <f t="shared" si="3"/>
        <v>44228</v>
      </c>
      <c r="S47" s="7">
        <f t="shared" si="3"/>
        <v>44256</v>
      </c>
      <c r="T47" s="7">
        <f t="shared" si="3"/>
        <v>44287</v>
      </c>
      <c r="U47" s="7">
        <f t="shared" si="3"/>
        <v>44317</v>
      </c>
      <c r="V47" s="7">
        <f t="shared" si="3"/>
        <v>44348</v>
      </c>
      <c r="W47" s="6"/>
      <c r="X47" s="6"/>
      <c r="Y47" s="6"/>
    </row>
    <row r="48" spans="2:25" x14ac:dyDescent="0.25">
      <c r="D48" s="4" t="s">
        <v>21</v>
      </c>
      <c r="E48" s="8" t="str">
        <f>VLOOKUP(MONTH(E47),Config!$B$1:$C$13,2,0)</f>
        <v>January</v>
      </c>
      <c r="F48" s="8" t="str">
        <f>VLOOKUP(MONTH(F47),Config!$B$1:$C$13,2,0)</f>
        <v>February</v>
      </c>
      <c r="G48" s="8" t="str">
        <f>VLOOKUP(MONTH(G47),Config!$B$1:$C$13,2,0)</f>
        <v>March</v>
      </c>
      <c r="H48" s="8" t="str">
        <f>VLOOKUP(MONTH(H47),Config!$B$1:$C$13,2,0)</f>
        <v>April</v>
      </c>
      <c r="I48" s="8" t="str">
        <f>VLOOKUP(MONTH(I47),Config!$B$1:$C$13,2,0)</f>
        <v>May</v>
      </c>
      <c r="J48" s="8" t="str">
        <f>VLOOKUP(MONTH(J47),Config!$B$1:$C$13,2,0)</f>
        <v>June</v>
      </c>
      <c r="K48" s="8" t="str">
        <f>VLOOKUP(MONTH(K47),Config!$B$1:$C$13,2,0)</f>
        <v>July</v>
      </c>
      <c r="L48" s="8" t="str">
        <f>VLOOKUP(MONTH(L47),Config!$B$1:$C$13,2,0)</f>
        <v>August</v>
      </c>
      <c r="M48" s="8" t="str">
        <f>VLOOKUP(MONTH(M47),Config!$B$1:$C$13,2,0)</f>
        <v>September</v>
      </c>
      <c r="N48" s="8" t="str">
        <f>VLOOKUP(MONTH(N47),Config!$B$1:$C$13,2,0)</f>
        <v>October</v>
      </c>
      <c r="O48" s="8" t="str">
        <f>VLOOKUP(MONTH(O47),Config!$B$1:$C$13,2,0)</f>
        <v>November</v>
      </c>
      <c r="P48" s="8" t="str">
        <f>VLOOKUP(MONTH(P47),Config!$B$1:$C$13,2,0)</f>
        <v>December</v>
      </c>
      <c r="Q48" s="8" t="str">
        <f>VLOOKUP(MONTH(Q47),Config!$B$1:$C$13,2,0)</f>
        <v>January</v>
      </c>
      <c r="R48" s="8" t="str">
        <f>VLOOKUP(MONTH(R47),Config!$B$1:$C$13,2,0)</f>
        <v>February</v>
      </c>
      <c r="S48" s="8" t="str">
        <f>VLOOKUP(MONTH(S47),Config!$B$1:$C$13,2,0)</f>
        <v>March</v>
      </c>
      <c r="T48" s="8" t="str">
        <f>VLOOKUP(MONTH(T47),Config!$B$1:$C$13,2,0)</f>
        <v>April</v>
      </c>
      <c r="U48" s="8" t="str">
        <f>VLOOKUP(MONTH(U47),Config!$B$1:$C$13,2,0)</f>
        <v>May</v>
      </c>
      <c r="V48" s="8" t="str">
        <f>VLOOKUP(MONTH(V47),Config!$B$1:$C$13,2,0)</f>
        <v>June</v>
      </c>
    </row>
    <row r="49" spans="2:22" x14ac:dyDescent="0.25">
      <c r="E49" s="9" t="s">
        <v>22</v>
      </c>
      <c r="F49" s="9" t="s">
        <v>22</v>
      </c>
      <c r="G49" s="9" t="s">
        <v>22</v>
      </c>
      <c r="H49" s="9" t="s">
        <v>22</v>
      </c>
      <c r="I49" s="9" t="s">
        <v>22</v>
      </c>
      <c r="J49" s="9" t="s">
        <v>22</v>
      </c>
      <c r="K49" s="9" t="s">
        <v>22</v>
      </c>
      <c r="L49" s="9" t="s">
        <v>22</v>
      </c>
      <c r="M49" s="9" t="s">
        <v>22</v>
      </c>
      <c r="N49" s="9" t="s">
        <v>22</v>
      </c>
      <c r="O49" s="9" t="s">
        <v>22</v>
      </c>
      <c r="P49" s="9" t="s">
        <v>22</v>
      </c>
      <c r="Q49" s="9" t="s">
        <v>22</v>
      </c>
      <c r="R49" s="9" t="s">
        <v>22</v>
      </c>
      <c r="S49" s="9" t="s">
        <v>22</v>
      </c>
      <c r="T49" s="9" t="s">
        <v>22</v>
      </c>
      <c r="U49" s="9" t="s">
        <v>22</v>
      </c>
      <c r="V49" s="9" t="s">
        <v>22</v>
      </c>
    </row>
    <row r="50" spans="2:22" ht="18" thickBot="1" x14ac:dyDescent="0.35">
      <c r="B50" s="3" t="s">
        <v>3</v>
      </c>
      <c r="C50" s="3"/>
      <c r="D50" s="3"/>
    </row>
    <row r="51" spans="2:22" ht="15.75" thickTop="1" x14ac:dyDescent="0.25">
      <c r="D51" t="s">
        <v>4</v>
      </c>
      <c r="E51" s="12">
        <v>20000</v>
      </c>
      <c r="F51" s="14">
        <f>E54</f>
        <v>5045.5</v>
      </c>
      <c r="G51" s="14">
        <f t="shared" ref="G51:V51" si="4">F54</f>
        <v>2803.5</v>
      </c>
      <c r="H51" s="14">
        <f t="shared" si="4"/>
        <v>1214</v>
      </c>
      <c r="I51" s="14">
        <f t="shared" si="4"/>
        <v>5013.5</v>
      </c>
      <c r="J51" s="14">
        <f t="shared" si="4"/>
        <v>1660.5</v>
      </c>
      <c r="K51" s="14">
        <f t="shared" si="4"/>
        <v>-830</v>
      </c>
      <c r="L51" s="14">
        <f t="shared" si="4"/>
        <v>-645.5</v>
      </c>
      <c r="M51" s="14">
        <f t="shared" si="4"/>
        <v>1366.5</v>
      </c>
      <c r="N51" s="14">
        <f t="shared" si="4"/>
        <v>4624.5</v>
      </c>
      <c r="O51" s="14">
        <f t="shared" si="4"/>
        <v>7382.5</v>
      </c>
      <c r="P51" s="14">
        <f t="shared" si="4"/>
        <v>8533</v>
      </c>
      <c r="Q51" s="14">
        <f t="shared" si="4"/>
        <v>4576</v>
      </c>
      <c r="R51" s="14">
        <f t="shared" si="4"/>
        <v>5439</v>
      </c>
      <c r="S51" s="14">
        <f t="shared" si="4"/>
        <v>6389.5</v>
      </c>
      <c r="T51" s="14">
        <f t="shared" si="4"/>
        <v>6432.5</v>
      </c>
      <c r="U51" s="14">
        <f t="shared" si="4"/>
        <v>8858</v>
      </c>
      <c r="V51" s="14">
        <f t="shared" si="4"/>
        <v>9421</v>
      </c>
    </row>
    <row r="52" spans="2:22" x14ac:dyDescent="0.25">
      <c r="D52" t="s">
        <v>5</v>
      </c>
      <c r="E52" s="13">
        <f>E72</f>
        <v>8552.5</v>
      </c>
      <c r="F52" s="13">
        <f t="shared" ref="F52:V52" si="5">F72</f>
        <v>17055</v>
      </c>
      <c r="G52" s="13">
        <f t="shared" si="5"/>
        <v>20997.5</v>
      </c>
      <c r="H52" s="13">
        <f t="shared" si="5"/>
        <v>33785</v>
      </c>
      <c r="I52" s="13">
        <f t="shared" si="5"/>
        <v>29582.5</v>
      </c>
      <c r="J52" s="13">
        <f t="shared" si="5"/>
        <v>38895</v>
      </c>
      <c r="K52" s="13">
        <f t="shared" si="5"/>
        <v>45730</v>
      </c>
      <c r="L52" s="13">
        <f t="shared" si="5"/>
        <v>48267.5</v>
      </c>
      <c r="M52" s="13">
        <f t="shared" si="5"/>
        <v>46405</v>
      </c>
      <c r="N52" s="13">
        <f t="shared" si="5"/>
        <v>42325</v>
      </c>
      <c r="O52" s="13">
        <f t="shared" si="5"/>
        <v>40427.5</v>
      </c>
      <c r="P52" s="13">
        <f t="shared" si="5"/>
        <v>42610</v>
      </c>
      <c r="Q52" s="13">
        <f t="shared" si="5"/>
        <v>41850</v>
      </c>
      <c r="R52" s="13">
        <f t="shared" si="5"/>
        <v>40227.5</v>
      </c>
      <c r="S52" s="13">
        <f t="shared" si="5"/>
        <v>42610</v>
      </c>
      <c r="T52" s="13">
        <f t="shared" si="5"/>
        <v>42702.5</v>
      </c>
      <c r="U52" s="13">
        <f t="shared" si="5"/>
        <v>43130</v>
      </c>
      <c r="V52" s="13">
        <f t="shared" si="5"/>
        <v>42413.75</v>
      </c>
    </row>
    <row r="53" spans="2:22" x14ac:dyDescent="0.25">
      <c r="D53" t="s">
        <v>6</v>
      </c>
      <c r="E53" s="13">
        <f>E93</f>
        <v>-23507</v>
      </c>
      <c r="F53" s="13">
        <f t="shared" ref="F53:V53" si="6">F93</f>
        <v>-19297</v>
      </c>
      <c r="G53" s="13">
        <f t="shared" si="6"/>
        <v>-22587</v>
      </c>
      <c r="H53" s="13">
        <f t="shared" si="6"/>
        <v>-29985.5</v>
      </c>
      <c r="I53" s="13">
        <f t="shared" si="6"/>
        <v>-32935.5</v>
      </c>
      <c r="J53" s="13">
        <f t="shared" si="6"/>
        <v>-41385.5</v>
      </c>
      <c r="K53" s="13">
        <f t="shared" si="6"/>
        <v>-45545.5</v>
      </c>
      <c r="L53" s="13">
        <f t="shared" si="6"/>
        <v>-46255.5</v>
      </c>
      <c r="M53" s="13">
        <f t="shared" si="6"/>
        <v>-43147</v>
      </c>
      <c r="N53" s="13">
        <f t="shared" si="6"/>
        <v>-39567</v>
      </c>
      <c r="O53" s="13">
        <f t="shared" si="6"/>
        <v>-39277</v>
      </c>
      <c r="P53" s="13">
        <f t="shared" si="6"/>
        <v>-46567</v>
      </c>
      <c r="Q53" s="13">
        <f t="shared" si="6"/>
        <v>-40987</v>
      </c>
      <c r="R53" s="13">
        <f t="shared" si="6"/>
        <v>-39277</v>
      </c>
      <c r="S53" s="13">
        <f t="shared" si="6"/>
        <v>-42567</v>
      </c>
      <c r="T53" s="13">
        <f t="shared" si="6"/>
        <v>-40277</v>
      </c>
      <c r="U53" s="13">
        <f t="shared" si="6"/>
        <v>-42567</v>
      </c>
      <c r="V53" s="13">
        <f t="shared" si="6"/>
        <v>-39922</v>
      </c>
    </row>
    <row r="54" spans="2:22" ht="15.75" thickBot="1" x14ac:dyDescent="0.3">
      <c r="D54" s="4" t="s">
        <v>7</v>
      </c>
      <c r="E54" s="15">
        <f>SUM(E51:E53)</f>
        <v>5045.5</v>
      </c>
      <c r="F54" s="15">
        <f t="shared" ref="F54:V54" si="7">SUM(F51:F53)</f>
        <v>2803.5</v>
      </c>
      <c r="G54" s="15">
        <f t="shared" si="7"/>
        <v>1214</v>
      </c>
      <c r="H54" s="15">
        <f t="shared" si="7"/>
        <v>5013.5</v>
      </c>
      <c r="I54" s="15">
        <f t="shared" si="7"/>
        <v>1660.5</v>
      </c>
      <c r="J54" s="15">
        <f t="shared" si="7"/>
        <v>-830</v>
      </c>
      <c r="K54" s="15">
        <f t="shared" si="7"/>
        <v>-645.5</v>
      </c>
      <c r="L54" s="15">
        <f t="shared" si="7"/>
        <v>1366.5</v>
      </c>
      <c r="M54" s="15">
        <f t="shared" si="7"/>
        <v>4624.5</v>
      </c>
      <c r="N54" s="15">
        <f t="shared" si="7"/>
        <v>7382.5</v>
      </c>
      <c r="O54" s="15">
        <f t="shared" si="7"/>
        <v>8533</v>
      </c>
      <c r="P54" s="15">
        <f t="shared" si="7"/>
        <v>4576</v>
      </c>
      <c r="Q54" s="15">
        <f t="shared" si="7"/>
        <v>5439</v>
      </c>
      <c r="R54" s="15">
        <f t="shared" si="7"/>
        <v>6389.5</v>
      </c>
      <c r="S54" s="15">
        <f t="shared" si="7"/>
        <v>6432.5</v>
      </c>
      <c r="T54" s="15">
        <f t="shared" si="7"/>
        <v>8858</v>
      </c>
      <c r="U54" s="15">
        <f t="shared" si="7"/>
        <v>9421</v>
      </c>
      <c r="V54" s="15">
        <f t="shared" si="7"/>
        <v>11912.75</v>
      </c>
    </row>
    <row r="55" spans="2:22" ht="15.75" thickTop="1" x14ac:dyDescent="0.25"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</row>
    <row r="56" spans="2:22" ht="18" thickBot="1" x14ac:dyDescent="0.35">
      <c r="B56" s="3" t="s">
        <v>24</v>
      </c>
      <c r="C56" s="3"/>
      <c r="D56" s="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</row>
    <row r="57" spans="2:22" ht="16.5" thickTop="1" thickBot="1" x14ac:dyDescent="0.3">
      <c r="C57" s="2" t="s">
        <v>25</v>
      </c>
      <c r="D57" s="2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</row>
    <row r="58" spans="2:22" x14ac:dyDescent="0.25">
      <c r="D58" s="16" t="s">
        <v>26</v>
      </c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</row>
    <row r="59" spans="2:22" x14ac:dyDescent="0.25">
      <c r="D59" t="s">
        <v>29</v>
      </c>
      <c r="E59" s="13">
        <f>E7*E13*E14*(1+$E$40)</f>
        <v>4650</v>
      </c>
      <c r="F59" s="13">
        <f>F7*F13*F14*(1+$E$40)</f>
        <v>5580</v>
      </c>
      <c r="G59" s="13">
        <f t="shared" ref="G59:V59" si="8">G7*G13*G14*(1+$E$40)</f>
        <v>6510</v>
      </c>
      <c r="H59" s="13">
        <f t="shared" si="8"/>
        <v>9300</v>
      </c>
      <c r="I59" s="13">
        <f t="shared" si="8"/>
        <v>13950</v>
      </c>
      <c r="J59" s="13">
        <f t="shared" si="8"/>
        <v>18600</v>
      </c>
      <c r="K59" s="13">
        <f t="shared" si="8"/>
        <v>22320</v>
      </c>
      <c r="L59" s="13">
        <f t="shared" si="8"/>
        <v>21390</v>
      </c>
      <c r="M59" s="13">
        <f t="shared" si="8"/>
        <v>20460</v>
      </c>
      <c r="N59" s="13">
        <f t="shared" si="8"/>
        <v>18600</v>
      </c>
      <c r="O59" s="13">
        <f t="shared" si="8"/>
        <v>17670</v>
      </c>
      <c r="P59" s="13">
        <f t="shared" si="8"/>
        <v>18600</v>
      </c>
      <c r="Q59" s="13">
        <f t="shared" si="8"/>
        <v>16740</v>
      </c>
      <c r="R59" s="13">
        <f t="shared" si="8"/>
        <v>17670</v>
      </c>
      <c r="S59" s="13">
        <f t="shared" si="8"/>
        <v>18600</v>
      </c>
      <c r="T59" s="13">
        <f t="shared" si="8"/>
        <v>17670</v>
      </c>
      <c r="U59" s="13">
        <f t="shared" si="8"/>
        <v>18600</v>
      </c>
      <c r="V59" s="13">
        <f t="shared" si="8"/>
        <v>18135</v>
      </c>
    </row>
    <row r="60" spans="2:22" x14ac:dyDescent="0.25">
      <c r="D60" t="s">
        <v>70</v>
      </c>
      <c r="E60" s="13"/>
      <c r="F60" s="13">
        <f>F8*E13*E14*(1+$E$40)</f>
        <v>3100</v>
      </c>
      <c r="G60" s="13">
        <f t="shared" ref="G60:V60" si="9">G8*F13*F14*(1+$E$40)</f>
        <v>3720</v>
      </c>
      <c r="H60" s="13">
        <f t="shared" si="9"/>
        <v>4340</v>
      </c>
      <c r="I60" s="13">
        <f t="shared" si="9"/>
        <v>6200</v>
      </c>
      <c r="J60" s="13">
        <f t="shared" si="9"/>
        <v>9300</v>
      </c>
      <c r="K60" s="13">
        <f t="shared" si="9"/>
        <v>12400</v>
      </c>
      <c r="L60" s="13">
        <f t="shared" si="9"/>
        <v>14880</v>
      </c>
      <c r="M60" s="13">
        <f t="shared" si="9"/>
        <v>14260</v>
      </c>
      <c r="N60" s="13">
        <f t="shared" si="9"/>
        <v>13640</v>
      </c>
      <c r="O60" s="13">
        <f t="shared" si="9"/>
        <v>12400</v>
      </c>
      <c r="P60" s="13">
        <f t="shared" si="9"/>
        <v>11780</v>
      </c>
      <c r="Q60" s="13">
        <f t="shared" si="9"/>
        <v>12400</v>
      </c>
      <c r="R60" s="13">
        <f t="shared" si="9"/>
        <v>11160</v>
      </c>
      <c r="S60" s="13">
        <f t="shared" si="9"/>
        <v>11780</v>
      </c>
      <c r="T60" s="13">
        <f t="shared" si="9"/>
        <v>12400</v>
      </c>
      <c r="U60" s="13">
        <f t="shared" si="9"/>
        <v>11780</v>
      </c>
      <c r="V60" s="13">
        <f t="shared" si="9"/>
        <v>12400</v>
      </c>
    </row>
    <row r="61" spans="2:22" x14ac:dyDescent="0.25">
      <c r="D61" t="s">
        <v>34</v>
      </c>
      <c r="E61" s="13">
        <f>-E10*E13*E14*(1+$E$40)</f>
        <v>-387.5</v>
      </c>
      <c r="F61" s="13">
        <f>-F10*F13*F14*(1+$E$40)</f>
        <v>-465</v>
      </c>
      <c r="G61" s="13">
        <f t="shared" ref="G61:V61" si="10">-G10*G13*G14*(1+$E$40)</f>
        <v>-542.5</v>
      </c>
      <c r="H61" s="13">
        <f t="shared" si="10"/>
        <v>-775</v>
      </c>
      <c r="I61" s="13">
        <f t="shared" si="10"/>
        <v>-1162.5</v>
      </c>
      <c r="J61" s="13">
        <f t="shared" si="10"/>
        <v>-1550</v>
      </c>
      <c r="K61" s="13">
        <f t="shared" si="10"/>
        <v>-1860</v>
      </c>
      <c r="L61" s="13">
        <f t="shared" si="10"/>
        <v>-1782.5</v>
      </c>
      <c r="M61" s="13">
        <f t="shared" si="10"/>
        <v>-1705</v>
      </c>
      <c r="N61" s="13">
        <f t="shared" si="10"/>
        <v>-1550</v>
      </c>
      <c r="O61" s="13">
        <f t="shared" si="10"/>
        <v>-1472.5</v>
      </c>
      <c r="P61" s="13">
        <f t="shared" si="10"/>
        <v>-1550</v>
      </c>
      <c r="Q61" s="13">
        <f t="shared" si="10"/>
        <v>-1395</v>
      </c>
      <c r="R61" s="13">
        <f t="shared" si="10"/>
        <v>-1472.5</v>
      </c>
      <c r="S61" s="13">
        <f t="shared" si="10"/>
        <v>-1550</v>
      </c>
      <c r="T61" s="13">
        <f t="shared" si="10"/>
        <v>-1472.5</v>
      </c>
      <c r="U61" s="13">
        <f t="shared" si="10"/>
        <v>-1550</v>
      </c>
      <c r="V61" s="13">
        <f t="shared" si="10"/>
        <v>-1511.25</v>
      </c>
    </row>
    <row r="62" spans="2:22" x14ac:dyDescent="0.25"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</row>
    <row r="63" spans="2:22" x14ac:dyDescent="0.25">
      <c r="D63" s="16" t="s">
        <v>36</v>
      </c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</row>
    <row r="64" spans="2:22" x14ac:dyDescent="0.25">
      <c r="D64" t="s">
        <v>29</v>
      </c>
      <c r="E64" s="13">
        <f>E7*E18*E19*(1+$E$40)</f>
        <v>4680</v>
      </c>
      <c r="F64" s="13">
        <f>F7*F18*F19*(1+$E$40)</f>
        <v>6240</v>
      </c>
      <c r="G64" s="13">
        <f t="shared" ref="G64:V64" si="11">G7*G18*G19*(1+$E$40)</f>
        <v>7800</v>
      </c>
      <c r="H64" s="13">
        <f t="shared" si="11"/>
        <v>6240</v>
      </c>
      <c r="I64" s="13">
        <f t="shared" si="11"/>
        <v>7020</v>
      </c>
      <c r="J64" s="13">
        <f t="shared" si="11"/>
        <v>8580</v>
      </c>
      <c r="K64" s="13">
        <f t="shared" si="11"/>
        <v>7800</v>
      </c>
      <c r="L64" s="13">
        <f t="shared" si="11"/>
        <v>9360</v>
      </c>
      <c r="M64" s="13">
        <f t="shared" si="11"/>
        <v>7800</v>
      </c>
      <c r="N64" s="13">
        <f t="shared" si="11"/>
        <v>7020</v>
      </c>
      <c r="O64" s="13">
        <f t="shared" si="11"/>
        <v>7800</v>
      </c>
      <c r="P64" s="13">
        <f t="shared" si="11"/>
        <v>9360</v>
      </c>
      <c r="Q64" s="13">
        <f t="shared" si="11"/>
        <v>8580</v>
      </c>
      <c r="R64" s="13">
        <f t="shared" si="11"/>
        <v>7800</v>
      </c>
      <c r="S64" s="13">
        <f t="shared" si="11"/>
        <v>9360</v>
      </c>
      <c r="T64" s="13">
        <f t="shared" si="11"/>
        <v>8580</v>
      </c>
      <c r="U64" s="13">
        <f t="shared" si="11"/>
        <v>9360</v>
      </c>
      <c r="V64" s="13">
        <f t="shared" si="11"/>
        <v>7800</v>
      </c>
    </row>
    <row r="65" spans="2:22" x14ac:dyDescent="0.25">
      <c r="D65" t="s">
        <v>70</v>
      </c>
      <c r="E65" s="13"/>
      <c r="F65" s="13">
        <f>F8*E18*E19*(1+$E$40)</f>
        <v>3120</v>
      </c>
      <c r="G65" s="13">
        <f t="shared" ref="G65:V65" si="12">G8*F18*F19*(1+$E$40)</f>
        <v>4160</v>
      </c>
      <c r="H65" s="13">
        <f t="shared" si="12"/>
        <v>5200</v>
      </c>
      <c r="I65" s="13">
        <f t="shared" si="12"/>
        <v>4160</v>
      </c>
      <c r="J65" s="13">
        <f t="shared" si="12"/>
        <v>4680</v>
      </c>
      <c r="K65" s="13">
        <f t="shared" si="12"/>
        <v>5720</v>
      </c>
      <c r="L65" s="13">
        <f t="shared" si="12"/>
        <v>5200</v>
      </c>
      <c r="M65" s="13">
        <f t="shared" si="12"/>
        <v>6240</v>
      </c>
      <c r="N65" s="13">
        <f t="shared" si="12"/>
        <v>5200</v>
      </c>
      <c r="O65" s="13">
        <f t="shared" si="12"/>
        <v>4680</v>
      </c>
      <c r="P65" s="13">
        <f t="shared" si="12"/>
        <v>5200</v>
      </c>
      <c r="Q65" s="13">
        <f t="shared" si="12"/>
        <v>6240</v>
      </c>
      <c r="R65" s="13">
        <f t="shared" si="12"/>
        <v>5720</v>
      </c>
      <c r="S65" s="13">
        <f t="shared" si="12"/>
        <v>5200</v>
      </c>
      <c r="T65" s="13">
        <f t="shared" si="12"/>
        <v>6240</v>
      </c>
      <c r="U65" s="13">
        <f t="shared" si="12"/>
        <v>5720</v>
      </c>
      <c r="V65" s="13">
        <f t="shared" si="12"/>
        <v>6240</v>
      </c>
    </row>
    <row r="66" spans="2:22" x14ac:dyDescent="0.25">
      <c r="D66" t="s">
        <v>34</v>
      </c>
      <c r="E66" s="13">
        <f>-E10*E18*E19*(1+$E$40)</f>
        <v>-390</v>
      </c>
      <c r="F66" s="13">
        <f>-F10*F18*F19*(1+$E$40)</f>
        <v>-520</v>
      </c>
      <c r="G66" s="13">
        <f t="shared" ref="G66:V66" si="13">-G10*G18*G19*(1+$E$40)</f>
        <v>-650</v>
      </c>
      <c r="H66" s="13">
        <f t="shared" si="13"/>
        <v>-520</v>
      </c>
      <c r="I66" s="13">
        <f t="shared" si="13"/>
        <v>-585</v>
      </c>
      <c r="J66" s="13">
        <f t="shared" si="13"/>
        <v>-715</v>
      </c>
      <c r="K66" s="13">
        <f t="shared" si="13"/>
        <v>-650</v>
      </c>
      <c r="L66" s="13">
        <f t="shared" si="13"/>
        <v>-780</v>
      </c>
      <c r="M66" s="13">
        <f t="shared" si="13"/>
        <v>-650</v>
      </c>
      <c r="N66" s="13">
        <f t="shared" si="13"/>
        <v>-585</v>
      </c>
      <c r="O66" s="13">
        <f t="shared" si="13"/>
        <v>-650</v>
      </c>
      <c r="P66" s="13">
        <f t="shared" si="13"/>
        <v>-780</v>
      </c>
      <c r="Q66" s="13">
        <f t="shared" si="13"/>
        <v>-715</v>
      </c>
      <c r="R66" s="13">
        <f t="shared" si="13"/>
        <v>-650</v>
      </c>
      <c r="S66" s="13">
        <f t="shared" si="13"/>
        <v>-780</v>
      </c>
      <c r="T66" s="13">
        <f t="shared" si="13"/>
        <v>-715</v>
      </c>
      <c r="U66" s="13">
        <f t="shared" si="13"/>
        <v>-780</v>
      </c>
      <c r="V66" s="13">
        <f t="shared" si="13"/>
        <v>-650</v>
      </c>
    </row>
    <row r="67" spans="2:22" x14ac:dyDescent="0.25"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</row>
    <row r="68" spans="2:22" ht="15.75" thickBot="1" x14ac:dyDescent="0.3">
      <c r="C68" s="2" t="s">
        <v>55</v>
      </c>
      <c r="D68" s="2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</row>
    <row r="69" spans="2:22" x14ac:dyDescent="0.25">
      <c r="D69" t="s">
        <v>56</v>
      </c>
      <c r="E69" s="13">
        <f>E23*(1+$E$41)</f>
        <v>0</v>
      </c>
      <c r="F69" s="13">
        <f t="shared" ref="F69:V69" si="14">F23*(1+$E$41)</f>
        <v>0</v>
      </c>
      <c r="G69" s="13">
        <f t="shared" si="14"/>
        <v>0</v>
      </c>
      <c r="H69" s="13">
        <f t="shared" si="14"/>
        <v>0</v>
      </c>
      <c r="I69" s="13">
        <f t="shared" si="14"/>
        <v>0</v>
      </c>
      <c r="J69" s="13">
        <f t="shared" si="14"/>
        <v>0</v>
      </c>
      <c r="K69" s="13">
        <f t="shared" si="14"/>
        <v>0</v>
      </c>
      <c r="L69" s="13">
        <f t="shared" si="14"/>
        <v>0</v>
      </c>
      <c r="M69" s="13">
        <f t="shared" si="14"/>
        <v>0</v>
      </c>
      <c r="N69" s="13">
        <f t="shared" si="14"/>
        <v>0</v>
      </c>
      <c r="O69" s="13">
        <f t="shared" si="14"/>
        <v>0</v>
      </c>
      <c r="P69" s="13">
        <f t="shared" si="14"/>
        <v>0</v>
      </c>
      <c r="Q69" s="13">
        <f t="shared" si="14"/>
        <v>0</v>
      </c>
      <c r="R69" s="13">
        <f t="shared" si="14"/>
        <v>0</v>
      </c>
      <c r="S69" s="13">
        <f t="shared" si="14"/>
        <v>0</v>
      </c>
      <c r="T69" s="13">
        <f t="shared" si="14"/>
        <v>0</v>
      </c>
      <c r="U69" s="13">
        <f t="shared" si="14"/>
        <v>0</v>
      </c>
      <c r="V69" s="13">
        <f t="shared" si="14"/>
        <v>0</v>
      </c>
    </row>
    <row r="70" spans="2:22" x14ac:dyDescent="0.25">
      <c r="D70" t="s">
        <v>64</v>
      </c>
      <c r="E70" s="13">
        <f>E24*(1+$E$41)</f>
        <v>0</v>
      </c>
      <c r="F70" s="13">
        <f t="shared" ref="F70:V70" si="15">F24*(1+$E$41)</f>
        <v>0</v>
      </c>
      <c r="G70" s="13">
        <f t="shared" si="15"/>
        <v>0</v>
      </c>
      <c r="H70" s="13">
        <f t="shared" si="15"/>
        <v>10000</v>
      </c>
      <c r="I70" s="13">
        <f t="shared" si="15"/>
        <v>0</v>
      </c>
      <c r="J70" s="13">
        <f t="shared" si="15"/>
        <v>0</v>
      </c>
      <c r="K70" s="13">
        <f t="shared" si="15"/>
        <v>0</v>
      </c>
      <c r="L70" s="13">
        <f t="shared" si="15"/>
        <v>0</v>
      </c>
      <c r="M70" s="13">
        <f t="shared" si="15"/>
        <v>0</v>
      </c>
      <c r="N70" s="13">
        <f t="shared" si="15"/>
        <v>0</v>
      </c>
      <c r="O70" s="13">
        <f t="shared" si="15"/>
        <v>0</v>
      </c>
      <c r="P70" s="13">
        <f t="shared" si="15"/>
        <v>0</v>
      </c>
      <c r="Q70" s="13">
        <f t="shared" si="15"/>
        <v>0</v>
      </c>
      <c r="R70" s="13">
        <f t="shared" si="15"/>
        <v>0</v>
      </c>
      <c r="S70" s="13">
        <f t="shared" si="15"/>
        <v>0</v>
      </c>
      <c r="T70" s="13">
        <f t="shared" si="15"/>
        <v>0</v>
      </c>
      <c r="U70" s="13">
        <f t="shared" si="15"/>
        <v>0</v>
      </c>
      <c r="V70" s="13">
        <f t="shared" si="15"/>
        <v>0</v>
      </c>
    </row>
    <row r="71" spans="2:22" x14ac:dyDescent="0.25"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</row>
    <row r="72" spans="2:22" ht="15.75" thickBot="1" x14ac:dyDescent="0.3">
      <c r="C72" s="2" t="s">
        <v>62</v>
      </c>
      <c r="D72" s="2"/>
      <c r="E72" s="20">
        <f>SUM(E59:E71)</f>
        <v>8552.5</v>
      </c>
      <c r="F72" s="20">
        <f t="shared" ref="F72:V72" si="16">SUM(F59:F71)</f>
        <v>17055</v>
      </c>
      <c r="G72" s="20">
        <f t="shared" si="16"/>
        <v>20997.5</v>
      </c>
      <c r="H72" s="20">
        <f t="shared" si="16"/>
        <v>33785</v>
      </c>
      <c r="I72" s="20">
        <f t="shared" si="16"/>
        <v>29582.5</v>
      </c>
      <c r="J72" s="20">
        <f t="shared" si="16"/>
        <v>38895</v>
      </c>
      <c r="K72" s="20">
        <f t="shared" si="16"/>
        <v>45730</v>
      </c>
      <c r="L72" s="20">
        <f t="shared" si="16"/>
        <v>48267.5</v>
      </c>
      <c r="M72" s="20">
        <f t="shared" si="16"/>
        <v>46405</v>
      </c>
      <c r="N72" s="20">
        <f t="shared" si="16"/>
        <v>42325</v>
      </c>
      <c r="O72" s="20">
        <f t="shared" si="16"/>
        <v>40427.5</v>
      </c>
      <c r="P72" s="20">
        <f t="shared" si="16"/>
        <v>42610</v>
      </c>
      <c r="Q72" s="20">
        <f t="shared" si="16"/>
        <v>41850</v>
      </c>
      <c r="R72" s="20">
        <f t="shared" si="16"/>
        <v>40227.5</v>
      </c>
      <c r="S72" s="20">
        <f t="shared" si="16"/>
        <v>42610</v>
      </c>
      <c r="T72" s="20">
        <f t="shared" si="16"/>
        <v>42702.5</v>
      </c>
      <c r="U72" s="20">
        <f t="shared" si="16"/>
        <v>43130</v>
      </c>
      <c r="V72" s="20">
        <f t="shared" si="16"/>
        <v>42413.75</v>
      </c>
    </row>
    <row r="73" spans="2:22" x14ac:dyDescent="0.25"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</row>
    <row r="74" spans="2:22" ht="18" thickBot="1" x14ac:dyDescent="0.35">
      <c r="B74" s="3" t="s">
        <v>37</v>
      </c>
      <c r="C74" s="3"/>
      <c r="D74" s="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</row>
    <row r="75" spans="2:22" ht="16.5" thickTop="1" thickBot="1" x14ac:dyDescent="0.3">
      <c r="C75" s="2" t="s">
        <v>38</v>
      </c>
      <c r="D75" s="2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</row>
    <row r="76" spans="2:22" x14ac:dyDescent="0.25">
      <c r="D76" s="16" t="s">
        <v>26</v>
      </c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</row>
    <row r="77" spans="2:22" x14ac:dyDescent="0.25">
      <c r="D77" t="s">
        <v>39</v>
      </c>
      <c r="E77" s="13">
        <f>-E15*E13*E14*(1+$E$42)</f>
        <v>-6200</v>
      </c>
      <c r="F77" s="13">
        <f t="shared" ref="F77:V77" si="17">-F15*F13*F14*(1+$E$42)</f>
        <v>-7440</v>
      </c>
      <c r="G77" s="13">
        <f t="shared" si="17"/>
        <v>-8680</v>
      </c>
      <c r="H77" s="13">
        <f t="shared" si="17"/>
        <v>-12400</v>
      </c>
      <c r="I77" s="13">
        <f t="shared" si="17"/>
        <v>-18600</v>
      </c>
      <c r="J77" s="13">
        <f t="shared" si="17"/>
        <v>-24800</v>
      </c>
      <c r="K77" s="13">
        <f t="shared" si="17"/>
        <v>-29760</v>
      </c>
      <c r="L77" s="13">
        <f t="shared" si="17"/>
        <v>-28520</v>
      </c>
      <c r="M77" s="13">
        <f t="shared" si="17"/>
        <v>-27280</v>
      </c>
      <c r="N77" s="13">
        <f t="shared" si="17"/>
        <v>-24800</v>
      </c>
      <c r="O77" s="13">
        <f t="shared" si="17"/>
        <v>-23560</v>
      </c>
      <c r="P77" s="13">
        <f t="shared" si="17"/>
        <v>-24800</v>
      </c>
      <c r="Q77" s="13">
        <f t="shared" si="17"/>
        <v>-22320</v>
      </c>
      <c r="R77" s="13">
        <f t="shared" si="17"/>
        <v>-23560</v>
      </c>
      <c r="S77" s="13">
        <f t="shared" si="17"/>
        <v>-24800</v>
      </c>
      <c r="T77" s="13">
        <f t="shared" si="17"/>
        <v>-23560</v>
      </c>
      <c r="U77" s="13">
        <f t="shared" si="17"/>
        <v>-24800</v>
      </c>
      <c r="V77" s="13">
        <f t="shared" si="17"/>
        <v>-24180</v>
      </c>
    </row>
    <row r="78" spans="2:22" x14ac:dyDescent="0.25"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</row>
    <row r="79" spans="2:22" x14ac:dyDescent="0.25">
      <c r="D79" s="16" t="s">
        <v>36</v>
      </c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</row>
    <row r="80" spans="2:22" x14ac:dyDescent="0.25">
      <c r="D80" t="s">
        <v>39</v>
      </c>
      <c r="E80" s="13">
        <f>-E20*E18*E19*(1+$E$42)</f>
        <v>-5850</v>
      </c>
      <c r="F80" s="13">
        <f t="shared" ref="F80:V80" si="18">-F20*F18*F19*(1+$E$42)</f>
        <v>-7800</v>
      </c>
      <c r="G80" s="13">
        <f t="shared" si="18"/>
        <v>-9750</v>
      </c>
      <c r="H80" s="13">
        <f t="shared" si="18"/>
        <v>-7800</v>
      </c>
      <c r="I80" s="13">
        <f t="shared" si="18"/>
        <v>-8775</v>
      </c>
      <c r="J80" s="13">
        <f t="shared" si="18"/>
        <v>-10725</v>
      </c>
      <c r="K80" s="13">
        <f t="shared" si="18"/>
        <v>-9750</v>
      </c>
      <c r="L80" s="13">
        <f t="shared" si="18"/>
        <v>-11700</v>
      </c>
      <c r="M80" s="13">
        <f t="shared" si="18"/>
        <v>-9750</v>
      </c>
      <c r="N80" s="13">
        <f t="shared" si="18"/>
        <v>-8775</v>
      </c>
      <c r="O80" s="13">
        <f t="shared" si="18"/>
        <v>-9750</v>
      </c>
      <c r="P80" s="13">
        <f t="shared" si="18"/>
        <v>-11700</v>
      </c>
      <c r="Q80" s="13">
        <f t="shared" si="18"/>
        <v>-10725</v>
      </c>
      <c r="R80" s="13">
        <f t="shared" si="18"/>
        <v>-9750</v>
      </c>
      <c r="S80" s="13">
        <f t="shared" si="18"/>
        <v>-11700</v>
      </c>
      <c r="T80" s="13">
        <f t="shared" si="18"/>
        <v>-10725</v>
      </c>
      <c r="U80" s="13">
        <f t="shared" si="18"/>
        <v>-11700</v>
      </c>
      <c r="V80" s="13">
        <f t="shared" si="18"/>
        <v>-9750</v>
      </c>
    </row>
    <row r="81" spans="3:22" x14ac:dyDescent="0.25"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</row>
    <row r="82" spans="3:22" ht="15.75" thickBot="1" x14ac:dyDescent="0.3">
      <c r="C82" s="2" t="s">
        <v>41</v>
      </c>
      <c r="D82" s="2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</row>
    <row r="83" spans="3:22" x14ac:dyDescent="0.25">
      <c r="D83" t="s">
        <v>42</v>
      </c>
      <c r="E83" s="13">
        <f>-E28*E29*(1+$E$43)</f>
        <v>-1700</v>
      </c>
      <c r="F83" s="13">
        <f t="shared" ref="F83:V83" si="19">-F28*F29*(1+$E$43)</f>
        <v>-1700</v>
      </c>
      <c r="G83" s="13">
        <f t="shared" si="19"/>
        <v>-1700</v>
      </c>
      <c r="H83" s="13">
        <f t="shared" si="19"/>
        <v>-2550</v>
      </c>
      <c r="I83" s="13">
        <f t="shared" si="19"/>
        <v>-2550</v>
      </c>
      <c r="J83" s="13">
        <f t="shared" si="19"/>
        <v>-2550</v>
      </c>
      <c r="K83" s="13">
        <f t="shared" si="19"/>
        <v>-2550</v>
      </c>
      <c r="L83" s="13">
        <f t="shared" si="19"/>
        <v>-2550</v>
      </c>
      <c r="M83" s="13">
        <f t="shared" si="19"/>
        <v>-2700</v>
      </c>
      <c r="N83" s="13">
        <f t="shared" si="19"/>
        <v>-2700</v>
      </c>
      <c r="O83" s="13">
        <f t="shared" si="19"/>
        <v>-2700</v>
      </c>
      <c r="P83" s="13">
        <f t="shared" si="19"/>
        <v>-2700</v>
      </c>
      <c r="Q83" s="13">
        <f t="shared" si="19"/>
        <v>-2700</v>
      </c>
      <c r="R83" s="13">
        <f t="shared" si="19"/>
        <v>-2700</v>
      </c>
      <c r="S83" s="13">
        <f t="shared" si="19"/>
        <v>-2700</v>
      </c>
      <c r="T83" s="13">
        <f t="shared" si="19"/>
        <v>-2700</v>
      </c>
      <c r="U83" s="13">
        <f t="shared" si="19"/>
        <v>-2700</v>
      </c>
      <c r="V83" s="13">
        <f t="shared" si="19"/>
        <v>-2700</v>
      </c>
    </row>
    <row r="84" spans="3:22" x14ac:dyDescent="0.25">
      <c r="D84" t="s">
        <v>43</v>
      </c>
      <c r="E84" s="13">
        <f>E30*E83*(1+$E$43)</f>
        <v>-357</v>
      </c>
      <c r="F84" s="13">
        <f t="shared" ref="F84:V84" si="20">F30*F83*(1+$E$43)</f>
        <v>-357</v>
      </c>
      <c r="G84" s="13">
        <f t="shared" si="20"/>
        <v>-357</v>
      </c>
      <c r="H84" s="13">
        <f t="shared" si="20"/>
        <v>-535.5</v>
      </c>
      <c r="I84" s="13">
        <f t="shared" si="20"/>
        <v>-535.5</v>
      </c>
      <c r="J84" s="13">
        <f t="shared" si="20"/>
        <v>-535.5</v>
      </c>
      <c r="K84" s="13">
        <f t="shared" si="20"/>
        <v>-535.5</v>
      </c>
      <c r="L84" s="13">
        <f t="shared" si="20"/>
        <v>-535.5</v>
      </c>
      <c r="M84" s="13">
        <f t="shared" si="20"/>
        <v>-567</v>
      </c>
      <c r="N84" s="13">
        <f t="shared" si="20"/>
        <v>-567</v>
      </c>
      <c r="O84" s="13">
        <f t="shared" si="20"/>
        <v>-567</v>
      </c>
      <c r="P84" s="13">
        <f t="shared" si="20"/>
        <v>-567</v>
      </c>
      <c r="Q84" s="13">
        <f t="shared" si="20"/>
        <v>-567</v>
      </c>
      <c r="R84" s="13">
        <f t="shared" si="20"/>
        <v>-567</v>
      </c>
      <c r="S84" s="13">
        <f t="shared" si="20"/>
        <v>-567</v>
      </c>
      <c r="T84" s="13">
        <f t="shared" si="20"/>
        <v>-567</v>
      </c>
      <c r="U84" s="13">
        <f t="shared" si="20"/>
        <v>-567</v>
      </c>
      <c r="V84" s="13">
        <f t="shared" si="20"/>
        <v>-567</v>
      </c>
    </row>
    <row r="85" spans="3:22" x14ac:dyDescent="0.25">
      <c r="D85" t="s">
        <v>44</v>
      </c>
      <c r="E85" s="13">
        <f>-E31*(1+$E$43)</f>
        <v>-1500</v>
      </c>
      <c r="F85" s="13">
        <f t="shared" ref="F85:V85" si="21">-F31*(1+$E$43)</f>
        <v>-1500</v>
      </c>
      <c r="G85" s="13">
        <f t="shared" si="21"/>
        <v>-1500</v>
      </c>
      <c r="H85" s="13">
        <f t="shared" si="21"/>
        <v>-1500</v>
      </c>
      <c r="I85" s="13">
        <f t="shared" si="21"/>
        <v>-1500</v>
      </c>
      <c r="J85" s="13">
        <f t="shared" si="21"/>
        <v>-1500</v>
      </c>
      <c r="K85" s="13">
        <f t="shared" si="21"/>
        <v>-1500</v>
      </c>
      <c r="L85" s="13">
        <f t="shared" si="21"/>
        <v>-1500</v>
      </c>
      <c r="M85" s="13">
        <f t="shared" si="21"/>
        <v>-1500</v>
      </c>
      <c r="N85" s="13">
        <f t="shared" si="21"/>
        <v>-1500</v>
      </c>
      <c r="O85" s="13">
        <f t="shared" si="21"/>
        <v>-1500</v>
      </c>
      <c r="P85" s="13">
        <f t="shared" si="21"/>
        <v>-1500</v>
      </c>
      <c r="Q85" s="13">
        <f t="shared" si="21"/>
        <v>-1500</v>
      </c>
      <c r="R85" s="13">
        <f t="shared" si="21"/>
        <v>-1500</v>
      </c>
      <c r="S85" s="13">
        <f t="shared" si="21"/>
        <v>-1500</v>
      </c>
      <c r="T85" s="13">
        <f t="shared" si="21"/>
        <v>-1500</v>
      </c>
      <c r="U85" s="13">
        <f t="shared" si="21"/>
        <v>-1500</v>
      </c>
      <c r="V85" s="13">
        <f t="shared" si="21"/>
        <v>-1500</v>
      </c>
    </row>
    <row r="86" spans="3:22" x14ac:dyDescent="0.25">
      <c r="D86" t="s">
        <v>45</v>
      </c>
      <c r="E86" s="13">
        <f>-E32*(E13+E18)*(1+$E$43)</f>
        <v>-400</v>
      </c>
      <c r="F86" s="13">
        <f t="shared" ref="F86:V86" si="22">-F32*(F13+F18)*(1+$E$43)</f>
        <v>-500</v>
      </c>
      <c r="G86" s="13">
        <f t="shared" si="22"/>
        <v>-600</v>
      </c>
      <c r="H86" s="13">
        <f t="shared" si="22"/>
        <v>-700</v>
      </c>
      <c r="I86" s="13">
        <f t="shared" si="22"/>
        <v>-975</v>
      </c>
      <c r="J86" s="13">
        <f t="shared" si="22"/>
        <v>-1275</v>
      </c>
      <c r="K86" s="13">
        <f t="shared" si="22"/>
        <v>-1450</v>
      </c>
      <c r="L86" s="13">
        <f t="shared" si="22"/>
        <v>-1450</v>
      </c>
      <c r="M86" s="13">
        <f t="shared" si="22"/>
        <v>-1350</v>
      </c>
      <c r="N86" s="13">
        <f t="shared" si="22"/>
        <v>-1225</v>
      </c>
      <c r="O86" s="13">
        <f t="shared" si="22"/>
        <v>-1200</v>
      </c>
      <c r="P86" s="13">
        <f t="shared" si="22"/>
        <v>-1300</v>
      </c>
      <c r="Q86" s="13">
        <f t="shared" si="22"/>
        <v>-1175</v>
      </c>
      <c r="R86" s="13">
        <f t="shared" si="22"/>
        <v>-1200</v>
      </c>
      <c r="S86" s="13">
        <f t="shared" si="22"/>
        <v>-1300</v>
      </c>
      <c r="T86" s="13">
        <f t="shared" si="22"/>
        <v>-1225</v>
      </c>
      <c r="U86" s="13">
        <f t="shared" si="22"/>
        <v>-1300</v>
      </c>
      <c r="V86" s="13">
        <f t="shared" si="22"/>
        <v>-1225</v>
      </c>
    </row>
    <row r="87" spans="3:22" x14ac:dyDescent="0.25"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</row>
    <row r="88" spans="3:22" ht="15.75" thickBot="1" x14ac:dyDescent="0.3">
      <c r="C88" s="2" t="s">
        <v>50</v>
      </c>
      <c r="D88" s="2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</row>
    <row r="89" spans="3:22" x14ac:dyDescent="0.25">
      <c r="D89" t="s">
        <v>53</v>
      </c>
      <c r="E89" s="13">
        <f>E35*(1+$E$44)</f>
        <v>-1500</v>
      </c>
      <c r="F89" s="13">
        <f t="shared" ref="F89:V89" si="23">F35*(1+$E$44)</f>
        <v>0</v>
      </c>
      <c r="G89" s="13">
        <f t="shared" si="23"/>
        <v>0</v>
      </c>
      <c r="H89" s="13">
        <f t="shared" si="23"/>
        <v>-800</v>
      </c>
      <c r="I89" s="13">
        <f t="shared" si="23"/>
        <v>0</v>
      </c>
      <c r="J89" s="13">
        <f t="shared" si="23"/>
        <v>0</v>
      </c>
      <c r="K89" s="13">
        <f t="shared" si="23"/>
        <v>0</v>
      </c>
      <c r="L89" s="13">
        <f t="shared" si="23"/>
        <v>0</v>
      </c>
      <c r="M89" s="13">
        <f t="shared" si="23"/>
        <v>0</v>
      </c>
      <c r="N89" s="13">
        <f t="shared" si="23"/>
        <v>0</v>
      </c>
      <c r="O89" s="13">
        <f t="shared" si="23"/>
        <v>0</v>
      </c>
      <c r="P89" s="13">
        <f t="shared" si="23"/>
        <v>0</v>
      </c>
      <c r="Q89" s="13">
        <f t="shared" si="23"/>
        <v>0</v>
      </c>
      <c r="R89" s="13">
        <f t="shared" si="23"/>
        <v>0</v>
      </c>
      <c r="S89" s="13">
        <f t="shared" si="23"/>
        <v>0</v>
      </c>
      <c r="T89" s="13">
        <f t="shared" si="23"/>
        <v>0</v>
      </c>
      <c r="U89" s="13">
        <f t="shared" si="23"/>
        <v>0</v>
      </c>
      <c r="V89" s="13">
        <f t="shared" si="23"/>
        <v>0</v>
      </c>
    </row>
    <row r="90" spans="3:22" x14ac:dyDescent="0.25">
      <c r="D90" t="s">
        <v>51</v>
      </c>
      <c r="E90" s="13">
        <f>E36*(1+$E$44)</f>
        <v>-4000</v>
      </c>
      <c r="F90" s="13">
        <f t="shared" ref="F90:V90" si="24">F36*(1+$E$44)</f>
        <v>0</v>
      </c>
      <c r="G90" s="13">
        <f t="shared" si="24"/>
        <v>0</v>
      </c>
      <c r="H90" s="13">
        <f t="shared" si="24"/>
        <v>-2500</v>
      </c>
      <c r="I90" s="13">
        <f t="shared" si="24"/>
        <v>0</v>
      </c>
      <c r="J90" s="13">
        <f t="shared" si="24"/>
        <v>0</v>
      </c>
      <c r="K90" s="13">
        <f t="shared" si="24"/>
        <v>0</v>
      </c>
      <c r="L90" s="13">
        <f t="shared" si="24"/>
        <v>0</v>
      </c>
      <c r="M90" s="13">
        <f t="shared" si="24"/>
        <v>0</v>
      </c>
      <c r="N90" s="13">
        <f t="shared" si="24"/>
        <v>0</v>
      </c>
      <c r="O90" s="13">
        <f t="shared" si="24"/>
        <v>0</v>
      </c>
      <c r="P90" s="13">
        <f t="shared" si="24"/>
        <v>-4000</v>
      </c>
      <c r="Q90" s="13">
        <f t="shared" si="24"/>
        <v>0</v>
      </c>
      <c r="R90" s="13">
        <f t="shared" si="24"/>
        <v>0</v>
      </c>
      <c r="S90" s="13">
        <f t="shared" si="24"/>
        <v>0</v>
      </c>
      <c r="T90" s="13">
        <f t="shared" si="24"/>
        <v>0</v>
      </c>
      <c r="U90" s="13">
        <f t="shared" si="24"/>
        <v>0</v>
      </c>
      <c r="V90" s="13">
        <f t="shared" si="24"/>
        <v>0</v>
      </c>
    </row>
    <row r="91" spans="3:22" x14ac:dyDescent="0.25">
      <c r="D91" t="s">
        <v>52</v>
      </c>
      <c r="E91" s="13">
        <f>E37*(1+$E$44)</f>
        <v>-2000</v>
      </c>
      <c r="F91" s="13">
        <f t="shared" ref="F91:V91" si="25">F37*(1+$E$44)</f>
        <v>0</v>
      </c>
      <c r="G91" s="13">
        <f t="shared" si="25"/>
        <v>0</v>
      </c>
      <c r="H91" s="13">
        <f t="shared" si="25"/>
        <v>-1200</v>
      </c>
      <c r="I91" s="13">
        <f t="shared" si="25"/>
        <v>0</v>
      </c>
      <c r="J91" s="13">
        <f t="shared" si="25"/>
        <v>0</v>
      </c>
      <c r="K91" s="13">
        <f t="shared" si="25"/>
        <v>0</v>
      </c>
      <c r="L91" s="13">
        <f t="shared" si="25"/>
        <v>0</v>
      </c>
      <c r="M91" s="13">
        <f t="shared" si="25"/>
        <v>0</v>
      </c>
      <c r="N91" s="13">
        <f t="shared" si="25"/>
        <v>0</v>
      </c>
      <c r="O91" s="13">
        <f t="shared" si="25"/>
        <v>0</v>
      </c>
      <c r="P91" s="13">
        <f t="shared" si="25"/>
        <v>0</v>
      </c>
      <c r="Q91" s="13">
        <f t="shared" si="25"/>
        <v>-2000</v>
      </c>
      <c r="R91" s="13">
        <f t="shared" si="25"/>
        <v>0</v>
      </c>
      <c r="S91" s="13">
        <f t="shared" si="25"/>
        <v>0</v>
      </c>
      <c r="T91" s="13">
        <f t="shared" si="25"/>
        <v>0</v>
      </c>
      <c r="U91" s="13">
        <f t="shared" si="25"/>
        <v>0</v>
      </c>
      <c r="V91" s="13">
        <f t="shared" si="25"/>
        <v>0</v>
      </c>
    </row>
    <row r="92" spans="3:22" x14ac:dyDescent="0.25"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</row>
    <row r="93" spans="3:22" ht="15.75" thickBot="1" x14ac:dyDescent="0.3">
      <c r="C93" s="2" t="s">
        <v>63</v>
      </c>
      <c r="D93" s="2"/>
      <c r="E93" s="20">
        <f>SUM(E76:E92)</f>
        <v>-23507</v>
      </c>
      <c r="F93" s="20">
        <f t="shared" ref="F93:V93" si="26">SUM(F76:F92)</f>
        <v>-19297</v>
      </c>
      <c r="G93" s="20">
        <f t="shared" si="26"/>
        <v>-22587</v>
      </c>
      <c r="H93" s="20">
        <f t="shared" si="26"/>
        <v>-29985.5</v>
      </c>
      <c r="I93" s="20">
        <f t="shared" si="26"/>
        <v>-32935.5</v>
      </c>
      <c r="J93" s="20">
        <f t="shared" si="26"/>
        <v>-41385.5</v>
      </c>
      <c r="K93" s="20">
        <f t="shared" si="26"/>
        <v>-45545.5</v>
      </c>
      <c r="L93" s="20">
        <f t="shared" si="26"/>
        <v>-46255.5</v>
      </c>
      <c r="M93" s="20">
        <f t="shared" si="26"/>
        <v>-43147</v>
      </c>
      <c r="N93" s="20">
        <f t="shared" si="26"/>
        <v>-39567</v>
      </c>
      <c r="O93" s="20">
        <f t="shared" si="26"/>
        <v>-39277</v>
      </c>
      <c r="P93" s="20">
        <f t="shared" si="26"/>
        <v>-46567</v>
      </c>
      <c r="Q93" s="20">
        <f t="shared" si="26"/>
        <v>-40987</v>
      </c>
      <c r="R93" s="20">
        <f t="shared" si="26"/>
        <v>-39277</v>
      </c>
      <c r="S93" s="20">
        <f t="shared" si="26"/>
        <v>-42567</v>
      </c>
      <c r="T93" s="20">
        <f t="shared" si="26"/>
        <v>-40277</v>
      </c>
      <c r="U93" s="20">
        <f t="shared" si="26"/>
        <v>-42567</v>
      </c>
      <c r="V93" s="20">
        <f t="shared" si="26"/>
        <v>-39922</v>
      </c>
    </row>
    <row r="94" spans="3:22" x14ac:dyDescent="0.25"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</row>
    <row r="95" spans="3:22" x14ac:dyDescent="0.25"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</row>
    <row r="96" spans="3:22" x14ac:dyDescent="0.25"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</row>
    <row r="97" spans="5:22" x14ac:dyDescent="0.25"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</row>
    <row r="98" spans="5:22" x14ac:dyDescent="0.25"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</row>
    <row r="99" spans="5:22" x14ac:dyDescent="0.25"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</row>
    <row r="100" spans="5:22" x14ac:dyDescent="0.25"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</row>
    <row r="101" spans="5:22" x14ac:dyDescent="0.25"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</row>
    <row r="102" spans="5:22" x14ac:dyDescent="0.25"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</row>
    <row r="103" spans="5:22" x14ac:dyDescent="0.25"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</row>
  </sheetData>
  <conditionalFormatting sqref="E54:V54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dataValidations count="1">
    <dataValidation type="date" operator="greaterThan" allowBlank="1" showInputMessage="1" showErrorMessage="1" sqref="E45">
      <formula1>101</formula1>
    </dataValidation>
  </dataValidation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Config!$E$2:$E$8</xm:f>
          </x14:formula1>
          <xm:sqref>E40:E44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3"/>
  <sheetViews>
    <sheetView workbookViewId="0">
      <selection activeCell="B1" sqref="B1"/>
    </sheetView>
  </sheetViews>
  <sheetFormatPr defaultColWidth="8.85546875" defaultRowHeight="15" x14ac:dyDescent="0.25"/>
  <sheetData>
    <row r="1" spans="2:5" x14ac:dyDescent="0.25">
      <c r="B1" s="4" t="s">
        <v>20</v>
      </c>
      <c r="C1" s="4" t="s">
        <v>21</v>
      </c>
      <c r="E1" s="4" t="s">
        <v>23</v>
      </c>
    </row>
    <row r="2" spans="2:5" x14ac:dyDescent="0.25">
      <c r="B2">
        <v>1</v>
      </c>
      <c r="C2" t="s">
        <v>8</v>
      </c>
      <c r="E2" s="10">
        <v>-0.05</v>
      </c>
    </row>
    <row r="3" spans="2:5" x14ac:dyDescent="0.25">
      <c r="B3">
        <v>2</v>
      </c>
      <c r="C3" t="s">
        <v>9</v>
      </c>
      <c r="E3" s="10">
        <v>-0.03</v>
      </c>
    </row>
    <row r="4" spans="2:5" x14ac:dyDescent="0.25">
      <c r="B4">
        <v>3</v>
      </c>
      <c r="C4" t="s">
        <v>10</v>
      </c>
      <c r="E4" s="10">
        <v>-0.01</v>
      </c>
    </row>
    <row r="5" spans="2:5" x14ac:dyDescent="0.25">
      <c r="B5">
        <v>4</v>
      </c>
      <c r="C5" t="s">
        <v>11</v>
      </c>
      <c r="E5" s="10">
        <v>0</v>
      </c>
    </row>
    <row r="6" spans="2:5" x14ac:dyDescent="0.25">
      <c r="B6">
        <v>5</v>
      </c>
      <c r="C6" t="s">
        <v>12</v>
      </c>
      <c r="E6" s="10">
        <v>0.01</v>
      </c>
    </row>
    <row r="7" spans="2:5" x14ac:dyDescent="0.25">
      <c r="B7">
        <v>6</v>
      </c>
      <c r="C7" t="s">
        <v>13</v>
      </c>
      <c r="E7" s="10">
        <v>0.03</v>
      </c>
    </row>
    <row r="8" spans="2:5" x14ac:dyDescent="0.25">
      <c r="B8">
        <v>7</v>
      </c>
      <c r="C8" t="s">
        <v>14</v>
      </c>
      <c r="E8" s="10">
        <v>0.05</v>
      </c>
    </row>
    <row r="9" spans="2:5" x14ac:dyDescent="0.25">
      <c r="B9">
        <v>8</v>
      </c>
      <c r="C9" t="s">
        <v>15</v>
      </c>
    </row>
    <row r="10" spans="2:5" x14ac:dyDescent="0.25">
      <c r="B10">
        <v>9</v>
      </c>
      <c r="C10" t="s">
        <v>16</v>
      </c>
    </row>
    <row r="11" spans="2:5" x14ac:dyDescent="0.25">
      <c r="B11">
        <v>10</v>
      </c>
      <c r="C11" t="s">
        <v>17</v>
      </c>
    </row>
    <row r="12" spans="2:5" x14ac:dyDescent="0.25">
      <c r="B12">
        <v>11</v>
      </c>
      <c r="C12" t="s">
        <v>18</v>
      </c>
    </row>
    <row r="13" spans="2:5" x14ac:dyDescent="0.25">
      <c r="B13">
        <v>12</v>
      </c>
      <c r="C13" t="s">
        <v>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9" ma:contentTypeDescription="Create a new document." ma:contentTypeScope="" ma:versionID="d4a2f8d5e5e1ad6f795d3a50c68f86bb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7484d74eb0f40c905d1401d823830f0f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1B8AA8-540B-4B89-BD89-5BF31A524A11}">
  <ds:schemaRefs>
    <ds:schemaRef ds:uri="http://schemas.microsoft.com/office/2006/documentManagement/types"/>
    <ds:schemaRef ds:uri="http://www.w3.org/XML/1998/namespace"/>
    <ds:schemaRef ds:uri="http://purl.org/dc/dcmitype/"/>
    <ds:schemaRef ds:uri="7b38f2a3-aa4f-459a-96a7-609069baf883"/>
    <ds:schemaRef ds:uri="http://purl.org/dc/elements/1.1/"/>
    <ds:schemaRef ds:uri="http://schemas.microsoft.com/office/infopath/2007/PartnerControls"/>
    <ds:schemaRef ds:uri="http://purl.org/dc/terms/"/>
    <ds:schemaRef ds:uri="210a6c26-33a8-4c30-9028-1a854218d472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E47816C-2D00-48BA-905A-5495237561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D45EA1-7490-4CA4-9518-E0C72083BD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Model</vt:lpstr>
      <vt:lpstr>Config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2019-08-15T04:45:42Z</dcterms:created>
  <dcterms:modified xsi:type="dcterms:W3CDTF">2019-08-19T05:17:23Z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